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mv-dc01.vmv.local\daten$\Texte\3-SPNV-Leistungen\3-Fahrplan\1-Fahrplan\07-Bus\01-RL\01-TaktbusÖPNVRL\Formulare\"/>
    </mc:Choice>
  </mc:AlternateContent>
  <xr:revisionPtr revIDLastSave="0" documentId="13_ncr:1_{887E5F40-D936-495B-958B-49BCC5F0D43B}" xr6:coauthVersionLast="47" xr6:coauthVersionMax="47" xr10:uidLastSave="{00000000-0000-0000-0000-000000000000}"/>
  <bookViews>
    <workbookView xWindow="28680" yWindow="-120" windowWidth="29040" windowHeight="15720" tabRatio="772" activeTab="1" xr2:uid="{00000000-000D-0000-FFFF-FFFF00000000}"/>
  </bookViews>
  <sheets>
    <sheet name="Info" sheetId="34" r:id="rId1"/>
    <sheet name="Übersicht" sheetId="39" r:id="rId2"/>
    <sheet name="Hinfahrt" sheetId="36" r:id="rId3"/>
    <sheet name="Rückfahrt" sheetId="41" r:id="rId4"/>
    <sheet name="Backend (nicht ändern)" sheetId="37" r:id="rId5"/>
  </sheets>
  <definedNames>
    <definedName name="_xlnm.Print_Area" localSheetId="2">Hinfahrt!$A$1:$AL$76</definedName>
    <definedName name="_xlnm.Print_Area" localSheetId="0">Info!$A$1:$R$45</definedName>
    <definedName name="_xlnm.Print_Area" localSheetId="3">Rückfahrt!$A$1:$AM$76</definedName>
    <definedName name="_xlnm.Print_Area" localSheetId="1">Übersicht!$A$1:$K$33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9" l="1"/>
  <c r="H8" i="39"/>
  <c r="AK51" i="41"/>
  <c r="AF51" i="41"/>
  <c r="AB51" i="41"/>
  <c r="X51" i="41"/>
  <c r="AK51" i="36"/>
  <c r="AF51" i="36"/>
  <c r="AB51" i="36"/>
  <c r="F74" i="41"/>
  <c r="G74" i="41" s="1"/>
  <c r="F73" i="41"/>
  <c r="G73" i="41" s="1"/>
  <c r="F72" i="41"/>
  <c r="G72" i="41" s="1"/>
  <c r="F71" i="41"/>
  <c r="G71" i="41" s="1"/>
  <c r="F70" i="41"/>
  <c r="G70" i="41" s="1"/>
  <c r="F69" i="41"/>
  <c r="G69" i="41" s="1"/>
  <c r="F68" i="41"/>
  <c r="G68" i="41" s="1"/>
  <c r="F67" i="41"/>
  <c r="G67" i="41" s="1"/>
  <c r="F66" i="41"/>
  <c r="G66" i="41" s="1"/>
  <c r="F65" i="41"/>
  <c r="G65" i="41" s="1"/>
  <c r="F64" i="41"/>
  <c r="G64" i="41" s="1"/>
  <c r="F63" i="41"/>
  <c r="G63" i="41" s="1"/>
  <c r="F62" i="41"/>
  <c r="G62" i="41" s="1"/>
  <c r="F61" i="41"/>
  <c r="G61" i="41" s="1"/>
  <c r="F60" i="41"/>
  <c r="G60" i="41" s="1"/>
  <c r="F59" i="41"/>
  <c r="G59" i="41" s="1"/>
  <c r="F58" i="41"/>
  <c r="G58" i="41" s="1"/>
  <c r="F57" i="41"/>
  <c r="G57" i="41" s="1"/>
  <c r="F56" i="41"/>
  <c r="G56" i="41" s="1"/>
  <c r="R50" i="41"/>
  <c r="S50" i="41" s="1"/>
  <c r="P50" i="41"/>
  <c r="Q50" i="41" s="1"/>
  <c r="N50" i="41"/>
  <c r="O50" i="41" s="1"/>
  <c r="L50" i="41"/>
  <c r="M50" i="41" s="1"/>
  <c r="J50" i="41"/>
  <c r="K50" i="41" s="1"/>
  <c r="H50" i="41"/>
  <c r="I50" i="41" s="1"/>
  <c r="F50" i="41"/>
  <c r="G50" i="41" s="1"/>
  <c r="R49" i="41"/>
  <c r="S49" i="41" s="1"/>
  <c r="P49" i="41"/>
  <c r="Q49" i="41" s="1"/>
  <c r="N49" i="41"/>
  <c r="O49" i="41" s="1"/>
  <c r="L49" i="41"/>
  <c r="M49" i="41" s="1"/>
  <c r="J49" i="41"/>
  <c r="K49" i="41" s="1"/>
  <c r="H49" i="41"/>
  <c r="I49" i="41" s="1"/>
  <c r="F49" i="41"/>
  <c r="G49" i="41" s="1"/>
  <c r="R48" i="41"/>
  <c r="S48" i="41" s="1"/>
  <c r="P48" i="41"/>
  <c r="Q48" i="41" s="1"/>
  <c r="N48" i="41"/>
  <c r="O48" i="41" s="1"/>
  <c r="L48" i="41"/>
  <c r="M48" i="41" s="1"/>
  <c r="J48" i="41"/>
  <c r="K48" i="41" s="1"/>
  <c r="H48" i="41"/>
  <c r="I48" i="41" s="1"/>
  <c r="F48" i="41"/>
  <c r="G48" i="41" s="1"/>
  <c r="R47" i="41"/>
  <c r="S47" i="41" s="1"/>
  <c r="P47" i="41"/>
  <c r="Q47" i="41" s="1"/>
  <c r="N47" i="41"/>
  <c r="O47" i="41" s="1"/>
  <c r="L47" i="41"/>
  <c r="M47" i="41" s="1"/>
  <c r="J47" i="41"/>
  <c r="K47" i="41" s="1"/>
  <c r="H47" i="41"/>
  <c r="I47" i="41" s="1"/>
  <c r="F47" i="41"/>
  <c r="G47" i="41" s="1"/>
  <c r="R46" i="41"/>
  <c r="S46" i="41" s="1"/>
  <c r="P46" i="41"/>
  <c r="Q46" i="41" s="1"/>
  <c r="N46" i="41"/>
  <c r="O46" i="41" s="1"/>
  <c r="L46" i="41"/>
  <c r="M46" i="41" s="1"/>
  <c r="J46" i="41"/>
  <c r="K46" i="41" s="1"/>
  <c r="H46" i="41"/>
  <c r="I46" i="41" s="1"/>
  <c r="F46" i="41"/>
  <c r="G46" i="41" s="1"/>
  <c r="R45" i="41"/>
  <c r="S45" i="41" s="1"/>
  <c r="P45" i="41"/>
  <c r="Q45" i="41" s="1"/>
  <c r="N45" i="41"/>
  <c r="O45" i="41" s="1"/>
  <c r="L45" i="41"/>
  <c r="M45" i="41" s="1"/>
  <c r="J45" i="41"/>
  <c r="K45" i="41" s="1"/>
  <c r="H45" i="41"/>
  <c r="I45" i="41" s="1"/>
  <c r="F45" i="41"/>
  <c r="G45" i="41" s="1"/>
  <c r="R44" i="41"/>
  <c r="S44" i="41" s="1"/>
  <c r="P44" i="41"/>
  <c r="Q44" i="41" s="1"/>
  <c r="N44" i="41"/>
  <c r="O44" i="41" s="1"/>
  <c r="L44" i="41"/>
  <c r="M44" i="41" s="1"/>
  <c r="J44" i="41"/>
  <c r="K44" i="41" s="1"/>
  <c r="H44" i="41"/>
  <c r="I44" i="41" s="1"/>
  <c r="F44" i="41"/>
  <c r="G44" i="41" s="1"/>
  <c r="R43" i="41"/>
  <c r="S43" i="41" s="1"/>
  <c r="P43" i="41"/>
  <c r="Q43" i="41" s="1"/>
  <c r="N43" i="41"/>
  <c r="O43" i="41" s="1"/>
  <c r="L43" i="41"/>
  <c r="M43" i="41" s="1"/>
  <c r="J43" i="41"/>
  <c r="K43" i="41" s="1"/>
  <c r="H43" i="41"/>
  <c r="I43" i="41" s="1"/>
  <c r="F43" i="41"/>
  <c r="G43" i="41" s="1"/>
  <c r="R42" i="41"/>
  <c r="S42" i="41" s="1"/>
  <c r="P42" i="41"/>
  <c r="Q42" i="41" s="1"/>
  <c r="N42" i="41"/>
  <c r="O42" i="41" s="1"/>
  <c r="L42" i="41"/>
  <c r="M42" i="41" s="1"/>
  <c r="J42" i="41"/>
  <c r="K42" i="41" s="1"/>
  <c r="H42" i="41"/>
  <c r="I42" i="41" s="1"/>
  <c r="F42" i="41"/>
  <c r="G42" i="41" s="1"/>
  <c r="R41" i="41"/>
  <c r="S41" i="41" s="1"/>
  <c r="P41" i="41"/>
  <c r="Q41" i="41" s="1"/>
  <c r="N41" i="41"/>
  <c r="O41" i="41" s="1"/>
  <c r="L41" i="41"/>
  <c r="M41" i="41" s="1"/>
  <c r="J41" i="41"/>
  <c r="K41" i="41" s="1"/>
  <c r="H41" i="41"/>
  <c r="I41" i="41" s="1"/>
  <c r="F41" i="41"/>
  <c r="G41" i="41" s="1"/>
  <c r="R40" i="41"/>
  <c r="S40" i="41" s="1"/>
  <c r="P40" i="41"/>
  <c r="Q40" i="41" s="1"/>
  <c r="N40" i="41"/>
  <c r="O40" i="41" s="1"/>
  <c r="L40" i="41"/>
  <c r="M40" i="41" s="1"/>
  <c r="J40" i="41"/>
  <c r="K40" i="41" s="1"/>
  <c r="H40" i="41"/>
  <c r="I40" i="41" s="1"/>
  <c r="F40" i="41"/>
  <c r="G40" i="41" s="1"/>
  <c r="R39" i="41"/>
  <c r="S39" i="41" s="1"/>
  <c r="P39" i="41"/>
  <c r="Q39" i="41" s="1"/>
  <c r="N39" i="41"/>
  <c r="O39" i="41" s="1"/>
  <c r="L39" i="41"/>
  <c r="M39" i="41" s="1"/>
  <c r="J39" i="41"/>
  <c r="K39" i="41" s="1"/>
  <c r="H39" i="41"/>
  <c r="I39" i="41" s="1"/>
  <c r="F39" i="41"/>
  <c r="G39" i="41" s="1"/>
  <c r="R38" i="41"/>
  <c r="S38" i="41" s="1"/>
  <c r="P38" i="41"/>
  <c r="Q38" i="41" s="1"/>
  <c r="N38" i="41"/>
  <c r="O38" i="41" s="1"/>
  <c r="L38" i="41"/>
  <c r="M38" i="41" s="1"/>
  <c r="J38" i="41"/>
  <c r="K38" i="41" s="1"/>
  <c r="H38" i="41"/>
  <c r="I38" i="41" s="1"/>
  <c r="F38" i="41"/>
  <c r="G38" i="41" s="1"/>
  <c r="R37" i="41"/>
  <c r="S37" i="41" s="1"/>
  <c r="P37" i="41"/>
  <c r="Q37" i="41" s="1"/>
  <c r="N37" i="41"/>
  <c r="O37" i="41" s="1"/>
  <c r="L37" i="41"/>
  <c r="M37" i="41" s="1"/>
  <c r="J37" i="41"/>
  <c r="K37" i="41" s="1"/>
  <c r="H37" i="41"/>
  <c r="I37" i="41" s="1"/>
  <c r="F37" i="41"/>
  <c r="G37" i="41" s="1"/>
  <c r="R36" i="41"/>
  <c r="S36" i="41" s="1"/>
  <c r="P36" i="41"/>
  <c r="Q36" i="41" s="1"/>
  <c r="N36" i="41"/>
  <c r="O36" i="41" s="1"/>
  <c r="L36" i="41"/>
  <c r="M36" i="41" s="1"/>
  <c r="J36" i="41"/>
  <c r="K36" i="41" s="1"/>
  <c r="H36" i="41"/>
  <c r="I36" i="41" s="1"/>
  <c r="F36" i="41"/>
  <c r="G36" i="41" s="1"/>
  <c r="R35" i="41"/>
  <c r="S35" i="41" s="1"/>
  <c r="P35" i="41"/>
  <c r="Q35" i="41" s="1"/>
  <c r="N35" i="41"/>
  <c r="O35" i="41" s="1"/>
  <c r="L35" i="41"/>
  <c r="M35" i="41" s="1"/>
  <c r="J35" i="41"/>
  <c r="K35" i="41" s="1"/>
  <c r="H35" i="41"/>
  <c r="I35" i="41" s="1"/>
  <c r="F35" i="41"/>
  <c r="G35" i="41" s="1"/>
  <c r="R34" i="41"/>
  <c r="S34" i="41" s="1"/>
  <c r="P34" i="41"/>
  <c r="Q34" i="41" s="1"/>
  <c r="N34" i="41"/>
  <c r="O34" i="41" s="1"/>
  <c r="L34" i="41"/>
  <c r="M34" i="41" s="1"/>
  <c r="J34" i="41"/>
  <c r="K34" i="41" s="1"/>
  <c r="H34" i="41"/>
  <c r="I34" i="41" s="1"/>
  <c r="F34" i="41"/>
  <c r="G34" i="41" s="1"/>
  <c r="R33" i="41"/>
  <c r="S33" i="41" s="1"/>
  <c r="P33" i="41"/>
  <c r="Q33" i="41" s="1"/>
  <c r="N33" i="41"/>
  <c r="O33" i="41" s="1"/>
  <c r="L33" i="41"/>
  <c r="M33" i="41" s="1"/>
  <c r="J33" i="41"/>
  <c r="K33" i="41" s="1"/>
  <c r="H33" i="41"/>
  <c r="I33" i="41" s="1"/>
  <c r="F33" i="41"/>
  <c r="G33" i="41" s="1"/>
  <c r="R32" i="41"/>
  <c r="S32" i="41" s="1"/>
  <c r="P32" i="41"/>
  <c r="Q32" i="41" s="1"/>
  <c r="N32" i="41"/>
  <c r="O32" i="41" s="1"/>
  <c r="L32" i="41"/>
  <c r="M32" i="41" s="1"/>
  <c r="J32" i="41"/>
  <c r="K32" i="41" s="1"/>
  <c r="H32" i="41"/>
  <c r="I32" i="41" s="1"/>
  <c r="F32" i="41"/>
  <c r="G32" i="41" s="1"/>
  <c r="P9" i="41"/>
  <c r="P10" i="41"/>
  <c r="P11" i="41"/>
  <c r="P12" i="41"/>
  <c r="P13" i="41"/>
  <c r="P14" i="41"/>
  <c r="P15" i="41"/>
  <c r="P16" i="41"/>
  <c r="P17" i="41"/>
  <c r="P18" i="41"/>
  <c r="P19" i="41"/>
  <c r="P20" i="41"/>
  <c r="P21" i="41"/>
  <c r="P22" i="41"/>
  <c r="P23" i="41"/>
  <c r="P24" i="41"/>
  <c r="P25" i="41"/>
  <c r="P26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L9" i="41"/>
  <c r="L10" i="41"/>
  <c r="L11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8" i="41"/>
  <c r="G8" i="41" s="1"/>
  <c r="P8" i="41"/>
  <c r="Q8" i="41" s="1"/>
  <c r="N8" i="41"/>
  <c r="O8" i="41" s="1"/>
  <c r="L8" i="41"/>
  <c r="M8" i="41" s="1"/>
  <c r="J8" i="41"/>
  <c r="K8" i="41" s="1"/>
  <c r="H8" i="41"/>
  <c r="I8" i="41" s="1"/>
  <c r="F57" i="36"/>
  <c r="F58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56" i="36"/>
  <c r="R33" i="36"/>
  <c r="R34" i="36"/>
  <c r="R37" i="36"/>
  <c r="R38" i="36"/>
  <c r="R39" i="36"/>
  <c r="R40" i="36"/>
  <c r="R41" i="36"/>
  <c r="R42" i="36"/>
  <c r="R43" i="36"/>
  <c r="R44" i="36"/>
  <c r="R45" i="36"/>
  <c r="R46" i="36"/>
  <c r="R47" i="36"/>
  <c r="R48" i="36"/>
  <c r="R49" i="36"/>
  <c r="R50" i="36"/>
  <c r="R32" i="36"/>
  <c r="P33" i="36"/>
  <c r="P34" i="36"/>
  <c r="P37" i="36"/>
  <c r="P38" i="36"/>
  <c r="P39" i="36"/>
  <c r="P40" i="36"/>
  <c r="P41" i="36"/>
  <c r="P42" i="36"/>
  <c r="P43" i="36"/>
  <c r="P44" i="36"/>
  <c r="P45" i="36"/>
  <c r="P46" i="36"/>
  <c r="P47" i="36"/>
  <c r="P48" i="36"/>
  <c r="P49" i="36"/>
  <c r="P50" i="36"/>
  <c r="P32" i="36"/>
  <c r="N33" i="36"/>
  <c r="N34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32" i="36"/>
  <c r="L33" i="36"/>
  <c r="L34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32" i="36"/>
  <c r="J33" i="36"/>
  <c r="J34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32" i="36"/>
  <c r="H33" i="36"/>
  <c r="H34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32" i="36"/>
  <c r="F33" i="36"/>
  <c r="F34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32" i="36"/>
  <c r="P9" i="36"/>
  <c r="P10" i="36"/>
  <c r="P13" i="36"/>
  <c r="P14" i="36"/>
  <c r="P15" i="36"/>
  <c r="P16" i="36"/>
  <c r="P17" i="36"/>
  <c r="P18" i="36"/>
  <c r="P19" i="36"/>
  <c r="P20" i="36"/>
  <c r="P21" i="36"/>
  <c r="P22" i="36"/>
  <c r="P23" i="36"/>
  <c r="P24" i="36"/>
  <c r="P25" i="36"/>
  <c r="P26" i="36"/>
  <c r="P8" i="36"/>
  <c r="N9" i="36"/>
  <c r="N10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8" i="36"/>
  <c r="L9" i="36"/>
  <c r="L10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8" i="36"/>
  <c r="J9" i="36"/>
  <c r="J10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8" i="36"/>
  <c r="H9" i="36"/>
  <c r="H10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8" i="36"/>
  <c r="F9" i="36"/>
  <c r="F10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8" i="36"/>
  <c r="H35" i="37"/>
  <c r="I35" i="37"/>
  <c r="J35" i="37"/>
  <c r="E34" i="37"/>
  <c r="F34" i="37"/>
  <c r="K34" i="37"/>
  <c r="F59" i="36" s="1"/>
  <c r="L34" i="37"/>
  <c r="F60" i="36" s="1"/>
  <c r="K33" i="37"/>
  <c r="F35" i="36" s="1"/>
  <c r="K24" i="37" l="1"/>
  <c r="P11" i="36" s="1"/>
  <c r="K19" i="37"/>
  <c r="F11" i="36" s="1"/>
  <c r="L24" i="37"/>
  <c r="P12" i="36" s="1"/>
  <c r="L33" i="37"/>
  <c r="F36" i="36" s="1"/>
  <c r="F19" i="37"/>
  <c r="F31" i="37"/>
  <c r="F33" i="37"/>
  <c r="E33" i="37"/>
  <c r="X51" i="36"/>
  <c r="S2" i="41" l="1"/>
  <c r="S2" i="36"/>
  <c r="D2" i="41" l="1"/>
  <c r="D2" i="36"/>
  <c r="L18" i="37"/>
  <c r="K18" i="37"/>
  <c r="D4" i="41"/>
  <c r="C4" i="41"/>
  <c r="L32" i="37"/>
  <c r="E32" i="37"/>
  <c r="F32" i="37"/>
  <c r="K32" i="37"/>
  <c r="G8" i="34"/>
  <c r="F8" i="34"/>
  <c r="E8" i="34"/>
  <c r="D8" i="34"/>
  <c r="Q10" i="36" l="1"/>
  <c r="Q16" i="36"/>
  <c r="Q17" i="36"/>
  <c r="Q21" i="36"/>
  <c r="Q20" i="36"/>
  <c r="Q11" i="36"/>
  <c r="Q18" i="36"/>
  <c r="Q22" i="36"/>
  <c r="Q26" i="36"/>
  <c r="Q15" i="36"/>
  <c r="Q19" i="36"/>
  <c r="Q8" i="36"/>
  <c r="Q12" i="36"/>
  <c r="Q13" i="36"/>
  <c r="Q14" i="36"/>
  <c r="Q9" i="36"/>
  <c r="G70" i="36"/>
  <c r="G59" i="36"/>
  <c r="G74" i="36"/>
  <c r="G71" i="36"/>
  <c r="G60" i="36"/>
  <c r="G65" i="36"/>
  <c r="G58" i="36"/>
  <c r="G72" i="36"/>
  <c r="G68" i="36"/>
  <c r="G63" i="36"/>
  <c r="G69" i="36"/>
  <c r="G57" i="36"/>
  <c r="G62" i="36"/>
  <c r="G73" i="36"/>
  <c r="G66" i="36"/>
  <c r="G56" i="36"/>
  <c r="G67" i="36"/>
  <c r="G61" i="36"/>
  <c r="G64" i="36"/>
  <c r="Q16" i="41"/>
  <c r="Q24" i="36"/>
  <c r="Q25" i="36"/>
  <c r="Q17" i="41"/>
  <c r="Q19" i="41"/>
  <c r="Q20" i="41"/>
  <c r="Q21" i="41"/>
  <c r="Q22" i="41"/>
  <c r="Q11" i="41"/>
  <c r="Q23" i="41"/>
  <c r="Q12" i="41"/>
  <c r="Q24" i="41"/>
  <c r="Q18" i="41"/>
  <c r="Q13" i="41"/>
  <c r="Q15" i="41"/>
  <c r="Q25" i="41"/>
  <c r="Q14" i="41"/>
  <c r="Q26" i="41"/>
  <c r="Q23" i="36"/>
  <c r="Q10" i="41"/>
  <c r="Q9" i="41"/>
  <c r="C4" i="36"/>
  <c r="D4" i="36"/>
  <c r="G8" i="39"/>
  <c r="F8" i="39"/>
  <c r="E8" i="39"/>
  <c r="K16" i="37"/>
  <c r="I17" i="37"/>
  <c r="L17" i="37" s="1"/>
  <c r="L11" i="37"/>
  <c r="L3" i="37"/>
  <c r="I4" i="37"/>
  <c r="J4" i="37"/>
  <c r="H4" i="37"/>
  <c r="F5" i="37"/>
  <c r="K20" i="37"/>
  <c r="H11" i="36" s="1"/>
  <c r="K23" i="37"/>
  <c r="N11" i="36" s="1"/>
  <c r="K26" i="37"/>
  <c r="J35" i="36" s="1"/>
  <c r="L6" i="37"/>
  <c r="L7" i="37"/>
  <c r="L8" i="37"/>
  <c r="L9" i="37"/>
  <c r="L10" i="37"/>
  <c r="L12" i="37"/>
  <c r="L13" i="37"/>
  <c r="L14" i="37"/>
  <c r="L15" i="37"/>
  <c r="L16" i="37"/>
  <c r="L19" i="37"/>
  <c r="F12" i="36" s="1"/>
  <c r="L20" i="37"/>
  <c r="H12" i="36" s="1"/>
  <c r="L21" i="37"/>
  <c r="J12" i="36" s="1"/>
  <c r="L22" i="37"/>
  <c r="L12" i="36" s="1"/>
  <c r="L23" i="37"/>
  <c r="N12" i="36" s="1"/>
  <c r="L25" i="37"/>
  <c r="H36" i="36" s="1"/>
  <c r="L26" i="37"/>
  <c r="J36" i="36" s="1"/>
  <c r="L27" i="37"/>
  <c r="L36" i="36" s="1"/>
  <c r="L28" i="37"/>
  <c r="N36" i="36" s="1"/>
  <c r="L29" i="37"/>
  <c r="P36" i="36" s="1"/>
  <c r="L30" i="37"/>
  <c r="R36" i="36" s="1"/>
  <c r="L31" i="37"/>
  <c r="K6" i="37"/>
  <c r="K7" i="37"/>
  <c r="K8" i="37"/>
  <c r="K9" i="37"/>
  <c r="K10" i="37"/>
  <c r="K11" i="37"/>
  <c r="K12" i="37"/>
  <c r="K13" i="37"/>
  <c r="K14" i="37"/>
  <c r="K15" i="37"/>
  <c r="K21" i="37"/>
  <c r="J11" i="36" s="1"/>
  <c r="K22" i="37"/>
  <c r="L11" i="36" s="1"/>
  <c r="K25" i="37"/>
  <c r="H35" i="36" s="1"/>
  <c r="K27" i="37"/>
  <c r="L35" i="36" s="1"/>
  <c r="K28" i="37"/>
  <c r="N35" i="36" s="1"/>
  <c r="K29" i="37"/>
  <c r="P35" i="36" s="1"/>
  <c r="K30" i="37"/>
  <c r="R35" i="36" s="1"/>
  <c r="K31" i="37"/>
  <c r="K5" i="37"/>
  <c r="L5" i="37"/>
  <c r="F4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20" i="37"/>
  <c r="F21" i="37"/>
  <c r="F22" i="37"/>
  <c r="F23" i="37"/>
  <c r="F24" i="37"/>
  <c r="F25" i="37"/>
  <c r="F26" i="37"/>
  <c r="F27" i="37"/>
  <c r="F28" i="37"/>
  <c r="F29" i="37"/>
  <c r="F30" i="37"/>
  <c r="F3" i="37"/>
  <c r="E5" i="37"/>
  <c r="E4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" i="37"/>
  <c r="L35" i="37" l="1"/>
  <c r="K35" i="37"/>
  <c r="Q45" i="36"/>
  <c r="Q41" i="36"/>
  <c r="Q40" i="36"/>
  <c r="Q48" i="36"/>
  <c r="Q36" i="36"/>
  <c r="Q38" i="36"/>
  <c r="Q34" i="36"/>
  <c r="Q37" i="36"/>
  <c r="Q46" i="36"/>
  <c r="Q39" i="36"/>
  <c r="Q49" i="36"/>
  <c r="Q50" i="36"/>
  <c r="Q44" i="36"/>
  <c r="Q42" i="36"/>
  <c r="Q43" i="36"/>
  <c r="Q35" i="36"/>
  <c r="Q33" i="36"/>
  <c r="K9" i="36"/>
  <c r="K18" i="36"/>
  <c r="K17" i="36"/>
  <c r="K15" i="36"/>
  <c r="K13" i="36"/>
  <c r="K19" i="36"/>
  <c r="K11" i="36"/>
  <c r="K21" i="36"/>
  <c r="K23" i="36"/>
  <c r="K8" i="36"/>
  <c r="K12" i="36"/>
  <c r="K24" i="36"/>
  <c r="K26" i="36"/>
  <c r="K16" i="36"/>
  <c r="K25" i="36"/>
  <c r="K14" i="36"/>
  <c r="K10" i="36"/>
  <c r="K20" i="36"/>
  <c r="I18" i="36"/>
  <c r="I8" i="36"/>
  <c r="I11" i="36"/>
  <c r="I19" i="36"/>
  <c r="I24" i="36"/>
  <c r="I25" i="36"/>
  <c r="I15" i="36"/>
  <c r="I20" i="36"/>
  <c r="I9" i="36"/>
  <c r="I10" i="36"/>
  <c r="I13" i="36"/>
  <c r="I16" i="36"/>
  <c r="I21" i="36"/>
  <c r="I17" i="36"/>
  <c r="I22" i="36"/>
  <c r="I14" i="36"/>
  <c r="I23" i="36"/>
  <c r="O38" i="36"/>
  <c r="O46" i="36"/>
  <c r="O44" i="36"/>
  <c r="O35" i="36"/>
  <c r="O37" i="36"/>
  <c r="O42" i="36"/>
  <c r="O43" i="36"/>
  <c r="O33" i="36"/>
  <c r="O50" i="36"/>
  <c r="O48" i="36"/>
  <c r="O34" i="36"/>
  <c r="O41" i="36"/>
  <c r="O45" i="36"/>
  <c r="O39" i="36"/>
  <c r="O47" i="36"/>
  <c r="O49" i="36"/>
  <c r="O36" i="36"/>
  <c r="K43" i="36"/>
  <c r="K38" i="36"/>
  <c r="K34" i="36"/>
  <c r="K44" i="36"/>
  <c r="K35" i="36"/>
  <c r="K47" i="36"/>
  <c r="K50" i="36"/>
  <c r="K40" i="36"/>
  <c r="K46" i="36"/>
  <c r="K41" i="36"/>
  <c r="K45" i="36"/>
  <c r="K48" i="36"/>
  <c r="K37" i="36"/>
  <c r="K36" i="36"/>
  <c r="K33" i="36"/>
  <c r="K49" i="36"/>
  <c r="K42" i="36"/>
  <c r="K39" i="36"/>
  <c r="G13" i="36"/>
  <c r="G23" i="36"/>
  <c r="G14" i="36"/>
  <c r="G21" i="36"/>
  <c r="G26" i="36"/>
  <c r="G19" i="36"/>
  <c r="G9" i="36"/>
  <c r="G17" i="36"/>
  <c r="G10" i="36"/>
  <c r="G8" i="36"/>
  <c r="G24" i="36"/>
  <c r="G25" i="36"/>
  <c r="G11" i="36"/>
  <c r="G12" i="36"/>
  <c r="G18" i="36"/>
  <c r="G20" i="36"/>
  <c r="G15" i="36"/>
  <c r="G22" i="36"/>
  <c r="G16" i="36"/>
  <c r="M50" i="36"/>
  <c r="M45" i="36"/>
  <c r="M33" i="36"/>
  <c r="M40" i="36"/>
  <c r="M34" i="36"/>
  <c r="M47" i="36"/>
  <c r="M41" i="36"/>
  <c r="M38" i="36"/>
  <c r="M36" i="36"/>
  <c r="M48" i="36"/>
  <c r="M42" i="36"/>
  <c r="M43" i="36"/>
  <c r="M35" i="36"/>
  <c r="M39" i="36"/>
  <c r="M44" i="36"/>
  <c r="M46" i="36"/>
  <c r="M37" i="36"/>
  <c r="M49" i="36"/>
  <c r="I47" i="36"/>
  <c r="I33" i="36"/>
  <c r="I45" i="36"/>
  <c r="I36" i="36"/>
  <c r="I48" i="36"/>
  <c r="I34" i="36"/>
  <c r="I49" i="36"/>
  <c r="I40" i="36"/>
  <c r="I38" i="36"/>
  <c r="I44" i="36"/>
  <c r="I42" i="36"/>
  <c r="I35" i="36"/>
  <c r="I50" i="36"/>
  <c r="I37" i="36"/>
  <c r="I46" i="36"/>
  <c r="I39" i="36"/>
  <c r="I41" i="36"/>
  <c r="I43" i="36"/>
  <c r="O20" i="36"/>
  <c r="O17" i="36"/>
  <c r="O25" i="36"/>
  <c r="O16" i="36"/>
  <c r="O14" i="36"/>
  <c r="O22" i="36"/>
  <c r="O15" i="36"/>
  <c r="O12" i="36"/>
  <c r="O24" i="36"/>
  <c r="O18" i="36"/>
  <c r="O23" i="36"/>
  <c r="O10" i="36"/>
  <c r="O13" i="36"/>
  <c r="O19" i="36"/>
  <c r="O21" i="36"/>
  <c r="O26" i="36"/>
  <c r="O11" i="36"/>
  <c r="O9" i="36"/>
  <c r="M18" i="36"/>
  <c r="M15" i="36"/>
  <c r="M22" i="36"/>
  <c r="M21" i="36"/>
  <c r="M8" i="36"/>
  <c r="M13" i="36"/>
  <c r="M24" i="36"/>
  <c r="M16" i="36"/>
  <c r="M19" i="36"/>
  <c r="M9" i="36"/>
  <c r="M25" i="36"/>
  <c r="M14" i="36"/>
  <c r="M26" i="36"/>
  <c r="M12" i="36"/>
  <c r="M10" i="36"/>
  <c r="M23" i="36"/>
  <c r="M17" i="36"/>
  <c r="M20" i="36"/>
  <c r="M11" i="36"/>
  <c r="G50" i="36"/>
  <c r="G44" i="36"/>
  <c r="G34" i="36"/>
  <c r="G47" i="36"/>
  <c r="G41" i="36"/>
  <c r="G40" i="36"/>
  <c r="G46" i="36"/>
  <c r="G36" i="36"/>
  <c r="G42" i="36"/>
  <c r="G37" i="36"/>
  <c r="G39" i="36"/>
  <c r="G43" i="36"/>
  <c r="G38" i="36"/>
  <c r="G33" i="36"/>
  <c r="G45" i="36"/>
  <c r="G48" i="36"/>
  <c r="G35" i="36"/>
  <c r="G49" i="36"/>
  <c r="K22" i="36"/>
  <c r="I12" i="36"/>
  <c r="I26" i="36"/>
  <c r="O40" i="36"/>
  <c r="Q47" i="36"/>
  <c r="Q27" i="36" a="1"/>
  <c r="Q27" i="36" s="1"/>
  <c r="Q27" i="41" a="1"/>
  <c r="Q27" i="41" s="1"/>
  <c r="O10" i="41"/>
  <c r="O9" i="41"/>
  <c r="O26" i="41"/>
  <c r="O24" i="41"/>
  <c r="O22" i="41"/>
  <c r="O20" i="41"/>
  <c r="O18" i="41"/>
  <c r="O16" i="41"/>
  <c r="O14" i="41"/>
  <c r="O12" i="41"/>
  <c r="O25" i="41"/>
  <c r="O23" i="41"/>
  <c r="O21" i="41"/>
  <c r="O19" i="41"/>
  <c r="O17" i="41"/>
  <c r="O15" i="41"/>
  <c r="O13" i="41"/>
  <c r="O11" i="41"/>
  <c r="M9" i="41"/>
  <c r="M10" i="41"/>
  <c r="M17" i="41"/>
  <c r="M11" i="41"/>
  <c r="M26" i="41"/>
  <c r="M24" i="41"/>
  <c r="M22" i="41"/>
  <c r="M20" i="41"/>
  <c r="M18" i="41"/>
  <c r="M16" i="41"/>
  <c r="M14" i="41"/>
  <c r="M12" i="41"/>
  <c r="M15" i="41"/>
  <c r="M25" i="41"/>
  <c r="M23" i="41"/>
  <c r="M21" i="41"/>
  <c r="M19" i="41"/>
  <c r="M13" i="41"/>
  <c r="P27" i="41" a="1"/>
  <c r="P27" i="41" s="1"/>
  <c r="K9" i="41"/>
  <c r="K10" i="41"/>
  <c r="K23" i="41"/>
  <c r="K17" i="41"/>
  <c r="K11" i="41"/>
  <c r="K21" i="41"/>
  <c r="K26" i="41"/>
  <c r="K24" i="41"/>
  <c r="K22" i="41"/>
  <c r="K20" i="41"/>
  <c r="K18" i="41"/>
  <c r="K16" i="41"/>
  <c r="K14" i="41"/>
  <c r="K12" i="41"/>
  <c r="K15" i="41"/>
  <c r="K25" i="41"/>
  <c r="K19" i="41"/>
  <c r="K13" i="41"/>
  <c r="I10" i="41"/>
  <c r="I9" i="41"/>
  <c r="I20" i="41"/>
  <c r="I12" i="41"/>
  <c r="I26" i="41"/>
  <c r="I18" i="41"/>
  <c r="I14" i="41"/>
  <c r="I23" i="41"/>
  <c r="I13" i="41"/>
  <c r="I24" i="41"/>
  <c r="I22" i="41"/>
  <c r="I16" i="41"/>
  <c r="I21" i="41"/>
  <c r="I15" i="41"/>
  <c r="I25" i="41"/>
  <c r="I19" i="41"/>
  <c r="I17" i="41"/>
  <c r="I11" i="41"/>
  <c r="P27" i="36" a="1"/>
  <c r="P27" i="36" s="1"/>
  <c r="G9" i="41"/>
  <c r="G10" i="41"/>
  <c r="G24" i="41"/>
  <c r="G18" i="41"/>
  <c r="G12" i="41"/>
  <c r="G22" i="41"/>
  <c r="G16" i="41"/>
  <c r="G25" i="41"/>
  <c r="G19" i="41"/>
  <c r="G15" i="41"/>
  <c r="G26" i="41"/>
  <c r="G20" i="41"/>
  <c r="G14" i="41"/>
  <c r="G23" i="41"/>
  <c r="G17" i="41"/>
  <c r="G11" i="41"/>
  <c r="G21" i="41"/>
  <c r="G13" i="41"/>
  <c r="G75" i="41" a="1"/>
  <c r="G75" i="41" s="1"/>
  <c r="F75" i="41" a="1"/>
  <c r="F75" i="41" s="1"/>
  <c r="K17" i="37"/>
  <c r="L4" i="37"/>
  <c r="K4" i="37"/>
  <c r="M27" i="41" l="1" a="1"/>
  <c r="M27" i="41" s="1"/>
  <c r="I15" i="39" s="1"/>
  <c r="J15" i="39" s="1"/>
  <c r="L27" i="41" a="1"/>
  <c r="L27" i="41" s="1"/>
  <c r="H15" i="39" s="1"/>
  <c r="L51" i="41" a="1"/>
  <c r="L51" i="41" s="1"/>
  <c r="H20" i="39" s="1"/>
  <c r="M51" i="41" a="1"/>
  <c r="M51" i="41" s="1"/>
  <c r="I20" i="39" s="1"/>
  <c r="J20" i="39" s="1"/>
  <c r="K27" i="41" a="1"/>
  <c r="K27" i="41" s="1"/>
  <c r="I14" i="39" s="1"/>
  <c r="J14" i="39" s="1"/>
  <c r="J27" i="41" a="1"/>
  <c r="J27" i="41" s="1"/>
  <c r="H14" i="39" s="1"/>
  <c r="N51" i="41" a="1"/>
  <c r="N51" i="41" s="1"/>
  <c r="H21" i="39" s="1"/>
  <c r="O51" i="41" a="1"/>
  <c r="O51" i="41" s="1"/>
  <c r="I21" i="39" s="1"/>
  <c r="J21" i="39" s="1"/>
  <c r="F27" i="41" a="1"/>
  <c r="F27" i="41" s="1"/>
  <c r="H12" i="39" s="1"/>
  <c r="G27" i="41" a="1"/>
  <c r="G27" i="41" s="1"/>
  <c r="I12" i="39" s="1"/>
  <c r="J12" i="39" s="1"/>
  <c r="I27" i="41" a="1"/>
  <c r="I27" i="41" s="1"/>
  <c r="I13" i="39" s="1"/>
  <c r="J13" i="39" s="1"/>
  <c r="H27" i="41" a="1"/>
  <c r="H27" i="41" s="1"/>
  <c r="H13" i="39" s="1"/>
  <c r="K51" i="41" a="1"/>
  <c r="K51" i="41" s="1"/>
  <c r="I19" i="39" s="1"/>
  <c r="J19" i="39" s="1"/>
  <c r="J51" i="41" a="1"/>
  <c r="J51" i="41" s="1"/>
  <c r="H19" i="39" s="1"/>
  <c r="G51" i="41" a="1"/>
  <c r="G51" i="41" s="1"/>
  <c r="I17" i="39" s="1"/>
  <c r="J17" i="39" s="1"/>
  <c r="F51" i="41" a="1"/>
  <c r="F51" i="41" s="1"/>
  <c r="H17" i="39" s="1"/>
  <c r="N27" i="41" a="1"/>
  <c r="N27" i="41" s="1"/>
  <c r="H16" i="39" s="1"/>
  <c r="O27" i="41" a="1"/>
  <c r="O27" i="41" s="1"/>
  <c r="I16" i="39" s="1"/>
  <c r="J16" i="39" s="1"/>
  <c r="I51" i="41" a="1"/>
  <c r="I51" i="41" s="1"/>
  <c r="I18" i="39" s="1"/>
  <c r="J18" i="39" s="1"/>
  <c r="H51" i="41" a="1"/>
  <c r="H51" i="41" s="1"/>
  <c r="H18" i="39" s="1"/>
  <c r="R51" i="41" a="1"/>
  <c r="R51" i="41" s="1"/>
  <c r="S51" i="41" a="1"/>
  <c r="S51" i="41" s="1"/>
  <c r="P51" i="41" a="1"/>
  <c r="P51" i="41" s="1"/>
  <c r="H22" i="39" s="1"/>
  <c r="Q51" i="41" a="1"/>
  <c r="Q51" i="41" s="1"/>
  <c r="I22" i="39" s="1"/>
  <c r="J22" i="39" s="1"/>
  <c r="K32" i="36"/>
  <c r="K51" i="36" s="1" a="1"/>
  <c r="K51" i="36" s="1"/>
  <c r="D19" i="39" s="1"/>
  <c r="E19" i="39" s="1"/>
  <c r="J51" i="36" a="1"/>
  <c r="J51" i="36" s="1"/>
  <c r="C19" i="39" s="1"/>
  <c r="G32" i="36"/>
  <c r="G51" i="36" s="1" a="1"/>
  <c r="G51" i="36" s="1"/>
  <c r="F51" i="36" a="1"/>
  <c r="F51" i="36" s="1"/>
  <c r="C17" i="39" s="1"/>
  <c r="F75" i="36" a="1"/>
  <c r="F75" i="36" s="1"/>
  <c r="M32" i="36"/>
  <c r="M51" i="36" s="1" a="1"/>
  <c r="M51" i="36" s="1"/>
  <c r="D20" i="39" s="1"/>
  <c r="E20" i="39" s="1"/>
  <c r="L51" i="36" a="1"/>
  <c r="L51" i="36" s="1"/>
  <c r="C20" i="39" s="1"/>
  <c r="O32" i="36"/>
  <c r="O51" i="36" s="1" a="1"/>
  <c r="O51" i="36" s="1"/>
  <c r="D21" i="39" s="1"/>
  <c r="E21" i="39" s="1"/>
  <c r="N51" i="36" a="1"/>
  <c r="N51" i="36" s="1"/>
  <c r="C21" i="39" s="1"/>
  <c r="I32" i="36"/>
  <c r="I51" i="36" s="1" a="1"/>
  <c r="I51" i="36" s="1"/>
  <c r="D18" i="39" s="1"/>
  <c r="E18" i="39" s="1"/>
  <c r="H51" i="36" a="1"/>
  <c r="H51" i="36" s="1"/>
  <c r="C18" i="39" s="1"/>
  <c r="Q32" i="36"/>
  <c r="Q51" i="36" s="1" a="1"/>
  <c r="Q51" i="36" s="1"/>
  <c r="D22" i="39" s="1"/>
  <c r="E22" i="39" s="1"/>
  <c r="P51" i="36" a="1"/>
  <c r="P51" i="36" s="1"/>
  <c r="C22" i="39" s="1"/>
  <c r="N27" i="36" a="1"/>
  <c r="N27" i="36" s="1"/>
  <c r="C16" i="39" s="1"/>
  <c r="H27" i="36" a="1"/>
  <c r="H27" i="36" s="1"/>
  <c r="C13" i="39" s="1"/>
  <c r="I27" i="36" a="1"/>
  <c r="I27" i="36" s="1"/>
  <c r="D13" i="39" s="1"/>
  <c r="E13" i="39" s="1"/>
  <c r="F27" i="36" a="1"/>
  <c r="F27" i="36" s="1"/>
  <c r="C12" i="39" s="1"/>
  <c r="G27" i="36" a="1"/>
  <c r="G27" i="36" s="1"/>
  <c r="D12" i="39" s="1"/>
  <c r="E12" i="39" s="1"/>
  <c r="M27" i="36" a="1"/>
  <c r="M27" i="36" s="1"/>
  <c r="D15" i="39" s="1"/>
  <c r="E15" i="39" s="1"/>
  <c r="L27" i="36" a="1"/>
  <c r="L27" i="36" s="1"/>
  <c r="C15" i="39" s="1"/>
  <c r="K27" i="36" a="1"/>
  <c r="K27" i="36" s="1"/>
  <c r="D14" i="39" s="1"/>
  <c r="E14" i="39" s="1"/>
  <c r="J27" i="36" a="1"/>
  <c r="J27" i="36" s="1"/>
  <c r="C14" i="39" s="1"/>
  <c r="O8" i="36"/>
  <c r="S50" i="36"/>
  <c r="S34" i="36"/>
  <c r="S46" i="36"/>
  <c r="S48" i="36"/>
  <c r="S49" i="36"/>
  <c r="S33" i="36"/>
  <c r="S45" i="36"/>
  <c r="S47" i="36"/>
  <c r="S43" i="36"/>
  <c r="S37" i="36"/>
  <c r="S36" i="36"/>
  <c r="S42" i="36"/>
  <c r="S44" i="36"/>
  <c r="S38" i="36"/>
  <c r="S40" i="36"/>
  <c r="S39" i="36"/>
  <c r="S41" i="36"/>
  <c r="S35" i="36"/>
  <c r="G75" i="36" a="1"/>
  <c r="G75" i="36" s="1"/>
  <c r="J26" i="39" l="1" a="1"/>
  <c r="J26" i="39" s="1"/>
  <c r="I26" i="39" a="1"/>
  <c r="I26" i="39" s="1"/>
  <c r="H26" i="39" a="1"/>
  <c r="H26" i="39" s="1"/>
  <c r="H25" i="39" a="1"/>
  <c r="H25" i="39" s="1"/>
  <c r="H27" i="39" a="1"/>
  <c r="H27" i="39" s="1"/>
  <c r="J25" i="39" a="1"/>
  <c r="J25" i="39" s="1"/>
  <c r="I25" i="39" a="1"/>
  <c r="I25" i="39" s="1"/>
  <c r="I27" i="39" a="1"/>
  <c r="I27" i="39" s="1"/>
  <c r="J27" i="39" a="1"/>
  <c r="J27" i="39" s="1"/>
  <c r="E27" i="39" a="1"/>
  <c r="E27" i="39" s="1"/>
  <c r="C27" i="39" a="1"/>
  <c r="C27" i="39" s="1"/>
  <c r="C26" i="39" a="1"/>
  <c r="C26" i="39" s="1"/>
  <c r="D25" i="39" a="1"/>
  <c r="D25" i="39" s="1"/>
  <c r="C25" i="39" a="1"/>
  <c r="C25" i="39" s="1"/>
  <c r="D27" i="39" a="1"/>
  <c r="D27" i="39" s="1"/>
  <c r="I23" i="39"/>
  <c r="H23" i="39"/>
  <c r="R51" i="36" a="1"/>
  <c r="R51" i="36" s="1"/>
  <c r="O27" i="36" a="1"/>
  <c r="O27" i="36" s="1"/>
  <c r="D16" i="39" s="1"/>
  <c r="E16" i="39" s="1"/>
  <c r="D17" i="39"/>
  <c r="E17" i="39" s="1"/>
  <c r="S32" i="36"/>
  <c r="E26" i="39" l="1" a="1"/>
  <c r="E26" i="39" s="1"/>
  <c r="E25" i="39" a="1"/>
  <c r="E25" i="39" s="1"/>
  <c r="I24" i="39" a="1"/>
  <c r="I24" i="39" s="1"/>
  <c r="J23" i="39"/>
  <c r="D26" i="39" a="1"/>
  <c r="D26" i="39" s="1"/>
  <c r="S51" i="36" a="1"/>
  <c r="S51" i="36" s="1"/>
  <c r="D23" i="39" s="1"/>
  <c r="H24" i="39" a="1"/>
  <c r="H24" i="39" s="1"/>
  <c r="H28" i="39" a="1"/>
  <c r="H28" i="39" s="1"/>
  <c r="I28" i="39" a="1"/>
  <c r="I28" i="39" s="1"/>
  <c r="C23" i="39"/>
  <c r="C24" i="39" s="1" a="1"/>
  <c r="C24" i="39" s="1"/>
  <c r="E23" i="39" l="1"/>
  <c r="E24" i="39" s="1" a="1"/>
  <c r="E24" i="39" s="1"/>
  <c r="D24" i="39" a="1"/>
  <c r="D24" i="39" s="1"/>
  <c r="D8" i="39" s="1"/>
  <c r="J28" i="39" a="1"/>
  <c r="J28" i="39" s="1"/>
  <c r="J24" i="39" a="1"/>
  <c r="J24" i="39" s="1"/>
  <c r="J29" i="39" s="1"/>
  <c r="C28" i="39" a="1"/>
  <c r="C28" i="39" s="1"/>
  <c r="D28" i="39" a="1"/>
  <c r="D28" i="39" s="1"/>
  <c r="E29" i="39" l="1"/>
  <c r="J32" i="39"/>
  <c r="E28" i="39" a="1"/>
  <c r="E2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14" authorId="0" shapeId="0" xr:uid="{CE906F1E-05AF-450A-88CF-E6F029E3644F}">
      <text>
        <r>
          <rPr>
            <b/>
            <sz val="9"/>
            <color indexed="81"/>
            <rFont val="Segoe UI"/>
            <family val="2"/>
          </rPr>
          <t>Diese werden durch ein rotes dreieck oben rechts im Feld gekennzeichnet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C4" authorId="0" shapeId="0" xr:uid="{C4AE5F52-A781-4AD0-A067-8EA037352BA3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4" authorId="0" shapeId="0" xr:uid="{1B4314A0-B030-4662-8B90-1E8FBA473E43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C5" authorId="0" shapeId="0" xr:uid="{94844AD9-2611-4C20-8DF9-0DD9A85803B1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5" authorId="0" shapeId="0" xr:uid="{B448A70A-843D-47F4-ABBC-C4C4AF9FE8E4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B8" authorId="0" shapeId="0" xr:uid="{83AF43D7-F64C-4645-BAF8-1BBE9684DB67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C8" authorId="0" shapeId="0" xr:uid="{8704C77E-849B-4CE7-9BB8-BA31D63BBA15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D8" authorId="0" shapeId="0" xr:uid="{4ED4FE2C-E5F2-493D-B5F9-FC8005504029}">
      <text>
        <r>
          <rPr>
            <b/>
            <sz val="9"/>
            <color indexed="81"/>
            <rFont val="Segoe UI"/>
            <family val="2"/>
          </rPr>
          <t>es wird ein Durchschnittswert berechnet; bei Bedarf anpassen</t>
        </r>
      </text>
    </comment>
    <comment ref="H8" authorId="0" shapeId="0" xr:uid="{ECAA8114-ECCF-4AB7-A6AF-1F70E716E7E4}">
      <text>
        <r>
          <rPr>
            <b/>
            <sz val="9"/>
            <color indexed="81"/>
            <rFont val="Segoe UI"/>
            <charset val="1"/>
          </rPr>
          <t xml:space="preserve">Rundung auf die zweite Nachkommastelle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E5594FFE-91A6-4BB2-A54A-44A59981FA12}">
      <text>
        <r>
          <rPr>
            <b/>
            <sz val="9"/>
            <color indexed="81"/>
            <rFont val="Segoe UI"/>
            <family val="2"/>
          </rPr>
          <t>01.06.2024-15.06.2024</t>
        </r>
      </text>
    </comment>
    <comment ref="F30" authorId="0" shapeId="0" xr:uid="{85E4AAAB-0D28-4883-BD5C-EF9DB2182D4D}">
      <text>
        <r>
          <rPr>
            <b/>
            <sz val="9"/>
            <color indexed="81"/>
            <rFont val="Segoe UI"/>
            <family val="2"/>
          </rPr>
          <t>15.06.2024-30.06.2024</t>
        </r>
      </text>
    </comment>
    <comment ref="R30" authorId="0" shapeId="0" xr:uid="{8D5D5BBF-8051-4F09-9B46-55055062A755}">
      <text>
        <r>
          <rPr>
            <b/>
            <sz val="9"/>
            <color indexed="81"/>
            <rFont val="Segoe UI"/>
            <family val="2"/>
          </rPr>
          <t>1.12-14.12.2024</t>
        </r>
      </text>
    </comment>
    <comment ref="X51" authorId="0" shapeId="0" xr:uid="{36F3EEE9-978F-4E69-827B-1E9D20028D0F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1A25FDAB-30E2-4E85-9E56-DF8DBEB5D087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638E1610-E17D-4E6F-9CEF-7A17B34D75E9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D793A23A-78B7-409D-A71D-E989AA01CA9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EC6F11CD-B674-44BA-A2CA-DD1FD1E6B1A5}">
      <text>
        <r>
          <rPr>
            <b/>
            <sz val="9"/>
            <color indexed="81"/>
            <rFont val="Segoe UI"/>
            <family val="2"/>
          </rPr>
          <t>14.12.2024-31.12.2024</t>
        </r>
      </text>
    </comment>
    <comment ref="H54" authorId="0" shapeId="0" xr:uid="{66001D12-CD4E-404F-9DAF-5E06EE112D8E}">
      <text>
        <r>
          <rPr>
            <b/>
            <sz val="9"/>
            <color indexed="81"/>
            <rFont val="Segoe UI"/>
            <family val="2"/>
          </rPr>
          <t>Auswahl zwischen
Zusatz = + 2 Tage
Ausfall= - 2 Tage
keine +-0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F8323C34-085E-46C2-89CF-6DF4AFA87725}">
      <text>
        <r>
          <rPr>
            <b/>
            <sz val="9"/>
            <color indexed="81"/>
            <rFont val="Segoe UI"/>
            <family val="2"/>
          </rPr>
          <t>01.06.2024-15.06.2024</t>
        </r>
      </text>
    </comment>
    <comment ref="F30" authorId="0" shapeId="0" xr:uid="{7A05E5A2-4324-44D4-AC95-A1C6A4CFFB2A}">
      <text>
        <r>
          <rPr>
            <b/>
            <sz val="9"/>
            <color indexed="81"/>
            <rFont val="Segoe UI"/>
            <family val="2"/>
          </rPr>
          <t>15.06.2024-30.06.2024</t>
        </r>
      </text>
    </comment>
    <comment ref="R30" authorId="0" shapeId="0" xr:uid="{45BFEC68-1A37-403C-8BE4-19ED006BAEBB}">
      <text>
        <r>
          <rPr>
            <b/>
            <sz val="9"/>
            <color indexed="81"/>
            <rFont val="Segoe UI"/>
            <family val="2"/>
          </rPr>
          <t>1.12-14.12.2024</t>
        </r>
      </text>
    </comment>
    <comment ref="X51" authorId="0" shapeId="0" xr:uid="{30B57DE2-B812-470B-8844-7A2C22753C51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FE61182D-03F1-49E6-87D0-0EE4B4F61B13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E855030D-3E2D-4ED9-9900-B9B6DA008D06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589A21D4-A379-49A8-B44A-374FC9619A4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6D173266-E561-4705-92A2-96AAF374D0AA}">
      <text>
        <r>
          <rPr>
            <b/>
            <sz val="9"/>
            <color indexed="81"/>
            <rFont val="Segoe UI"/>
            <family val="2"/>
          </rPr>
          <t>14.12.2024-31.12.2024</t>
        </r>
      </text>
    </comment>
    <comment ref="H54" authorId="0" shapeId="0" xr:uid="{B595355D-BCA6-4742-BA25-2AA2641CFAF9}">
      <text>
        <r>
          <rPr>
            <b/>
            <sz val="9"/>
            <color indexed="81"/>
            <rFont val="Segoe UI"/>
            <family val="2"/>
          </rPr>
          <t>Auswahl zwischen
Zusatz = + 2 Tage
Ausfall= - 2 Tage
keine +-0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2" authorId="0" shapeId="0" xr:uid="{1F028086-2AED-4546-A504-CCB4BDED9C9E}">
      <text>
        <r>
          <rPr>
            <sz val="9"/>
            <color indexed="81"/>
            <rFont val="Segoe UI"/>
            <family val="2"/>
          </rPr>
          <t>https://www.timeanddate.de/datum/arbeitstage-zaehler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<sst xmlns="http://schemas.openxmlformats.org/spreadsheetml/2006/main" count="477" uniqueCount="133">
  <si>
    <t>Fahrtennummer</t>
  </si>
  <si>
    <t>Verkehrstage</t>
  </si>
  <si>
    <t>Landkreis</t>
  </si>
  <si>
    <t>Verkehrsunternehmen</t>
  </si>
  <si>
    <t>Produkt</t>
  </si>
  <si>
    <t>Start</t>
  </si>
  <si>
    <t>Entfernung</t>
  </si>
  <si>
    <t>Zuschuss</t>
  </si>
  <si>
    <t>NWM</t>
  </si>
  <si>
    <t>NAHBUS</t>
  </si>
  <si>
    <t>in Betrieb</t>
  </si>
  <si>
    <t>außer Betrieb</t>
  </si>
  <si>
    <t>Hinweis: Jeweils Anzahl der Tage bis zum Ende des Jahres</t>
  </si>
  <si>
    <t>REBUS</t>
  </si>
  <si>
    <t>LUP</t>
  </si>
  <si>
    <t>HRO</t>
  </si>
  <si>
    <t>RSAG</t>
  </si>
  <si>
    <t>LRO</t>
  </si>
  <si>
    <t>VR</t>
  </si>
  <si>
    <t>VVR</t>
  </si>
  <si>
    <t>MSE</t>
  </si>
  <si>
    <t>VG</t>
  </si>
  <si>
    <t>AVG</t>
  </si>
  <si>
    <t>MVVG</t>
  </si>
  <si>
    <t>VLP</t>
  </si>
  <si>
    <t>SN</t>
  </si>
  <si>
    <t>NVS</t>
  </si>
  <si>
    <t>VBG</t>
  </si>
  <si>
    <t>Pasternack</t>
  </si>
  <si>
    <t>UBB</t>
  </si>
  <si>
    <t>Fahrtenpaare W(Sa) max.</t>
  </si>
  <si>
    <t>Fahrtenpaare Sa(S) max.</t>
  </si>
  <si>
    <t>Fahrtenpaare S max.</t>
  </si>
  <si>
    <t>Qualitätsstufe 1</t>
  </si>
  <si>
    <t>Qualitätsstufe 2</t>
  </si>
  <si>
    <t>S + Feiertags</t>
  </si>
  <si>
    <t>FP S + Feiertags</t>
  </si>
  <si>
    <t>FP W (Sa)</t>
  </si>
  <si>
    <t>FP Sa (S)</t>
  </si>
  <si>
    <t>W (Sa)</t>
  </si>
  <si>
    <t>Sa (S)</t>
  </si>
  <si>
    <t>Abfahrtszeit</t>
  </si>
  <si>
    <t>Hinfahrt</t>
  </si>
  <si>
    <t>Anzahl Fahrten</t>
  </si>
  <si>
    <t>Sa + S + Feiertags</t>
  </si>
  <si>
    <t>Hinweis: Jeweils Anzahl der Tage bis zum Ende des Monats</t>
  </si>
  <si>
    <t>Täglich</t>
  </si>
  <si>
    <t>bis Jahres Ende</t>
  </si>
  <si>
    <t>nur bis 15.12</t>
  </si>
  <si>
    <t xml:space="preserve"> ∑ Fahrten</t>
  </si>
  <si>
    <t>Linie</t>
  </si>
  <si>
    <t>Gesamt</t>
  </si>
  <si>
    <t>weitere Beschreibung</t>
  </si>
  <si>
    <r>
      <rPr>
        <b/>
        <sz val="11"/>
        <rFont val="Calibri"/>
        <family val="2"/>
      </rPr>
      <t xml:space="preserve">∑ </t>
    </r>
    <r>
      <rPr>
        <b/>
        <sz val="11"/>
        <rFont val="Arial"/>
        <family val="2"/>
      </rPr>
      <t>km</t>
    </r>
  </si>
  <si>
    <t>Länge</t>
  </si>
  <si>
    <t>Rückfahrt</t>
  </si>
  <si>
    <t>Übersicht (Hinfahrt)</t>
  </si>
  <si>
    <t>Übersicht (Rückfahrt)</t>
  </si>
  <si>
    <t>Relation</t>
  </si>
  <si>
    <t>Infoblatt zur Musterforlage Fahrtenübersicht Taktbuslinien</t>
  </si>
  <si>
    <t>graue Felder sind nicht auszufüllen</t>
  </si>
  <si>
    <t>weiße Felder sind auszufüllen mit den entsprechenden Fahrten</t>
  </si>
  <si>
    <t>Zum Beispiel:</t>
  </si>
  <si>
    <t>Auswahlmenü</t>
  </si>
  <si>
    <t>wird automatisch zugeordnet</t>
  </si>
  <si>
    <t>Sommer bis Fahrplanwechsel</t>
  </si>
  <si>
    <t>Bitte Notizen beachten</t>
  </si>
  <si>
    <t>Verkerstageregelung</t>
  </si>
  <si>
    <t>nur bis 09.06</t>
  </si>
  <si>
    <t>Sommer 24</t>
  </si>
  <si>
    <t>Winter 24</t>
  </si>
  <si>
    <t>ab 09.06.</t>
  </si>
  <si>
    <t>ab 15.12</t>
  </si>
  <si>
    <t>Werktags, außer Samstag</t>
  </si>
  <si>
    <t>Montag bis Freitag</t>
  </si>
  <si>
    <t>Samstags, nicht Sonntag</t>
  </si>
  <si>
    <t>Nur Samstag</t>
  </si>
  <si>
    <t>Sonntags und Feiertags</t>
  </si>
  <si>
    <t>An Wochenenden und Feiertags</t>
  </si>
  <si>
    <t>täglich</t>
  </si>
  <si>
    <t>jeden Tag</t>
  </si>
  <si>
    <t>Montag bis Sonntag, egal ob Feiertag</t>
  </si>
  <si>
    <t>1. Quartal</t>
  </si>
  <si>
    <t>2. Quartal</t>
  </si>
  <si>
    <t>3. Quartal</t>
  </si>
  <si>
    <t>4. Quartal</t>
  </si>
  <si>
    <t>HINWEIS:</t>
  </si>
  <si>
    <t>Änderungen</t>
  </si>
  <si>
    <t>Ausfall</t>
  </si>
  <si>
    <t>Zusatz</t>
  </si>
  <si>
    <t>keine</t>
  </si>
  <si>
    <t>24./31.12</t>
  </si>
  <si>
    <t>∑ Zuwendung</t>
  </si>
  <si>
    <t>Zeilen können bei Hin- bzw. Rückfahrt hinzugefügt werden, aber mind. 1 Zeile über der aufsummierenden Zeile</t>
  </si>
  <si>
    <t>bitte in Änderugsspalte neben dem Dezember bei Bedarf auswählen</t>
  </si>
  <si>
    <t xml:space="preserve">Abweichungen von den gängigen/auswählbaren Verkehrstagen </t>
  </si>
  <si>
    <t>Auswahlmenü lässt freie Eingabe zu</t>
  </si>
  <si>
    <t>Bitte entsprechend gelb markieren</t>
  </si>
  <si>
    <t>Jeweilige Zeile muss anschließend händisch bei der Anzahl an Fahrten (#NV) gefüllt werden, die entsprechenden Kilometer werden automatisch berechnet</t>
  </si>
  <si>
    <t xml:space="preserve">Ausnahmen &amp; Abweichungen </t>
  </si>
  <si>
    <t>Auswahlmenü öffnet sich bei anklicken des jeweiligen Feldes</t>
  </si>
  <si>
    <t>markiert Abweichungen/Änderungen</t>
  </si>
  <si>
    <t xml:space="preserve">24.+ 31.12 </t>
  </si>
  <si>
    <t>XXX</t>
  </si>
  <si>
    <t>Auswahl treffen</t>
  </si>
  <si>
    <t>Stand:</t>
  </si>
  <si>
    <t>bitte eintragen</t>
  </si>
  <si>
    <t>Bitte ebenfalls den Dabeinamen anpassen.</t>
  </si>
  <si>
    <t>Bei Bedarf können weitere Zeilen eingefügt werden.</t>
  </si>
  <si>
    <t>von Haltestelle</t>
  </si>
  <si>
    <t>nach Haltestelle</t>
  </si>
  <si>
    <t>Summe</t>
  </si>
  <si>
    <t>Fahrtnummern mit entsprechender Länge</t>
  </si>
  <si>
    <t>Ziel</t>
  </si>
  <si>
    <t>nur bis 15.06</t>
  </si>
  <si>
    <t>ab 15.06</t>
  </si>
  <si>
    <t>Sommer 25</t>
  </si>
  <si>
    <t>Winter 25</t>
  </si>
  <si>
    <t>bis 14.12</t>
  </si>
  <si>
    <t>ab 14.12</t>
  </si>
  <si>
    <t>24. + 31.12 sind als Feiertage hinterlegt</t>
  </si>
  <si>
    <t>2025 ∑</t>
  </si>
  <si>
    <t>bitte auswählen</t>
  </si>
  <si>
    <t>ab 2025 Dynamisierung 1,8 Prozent p.a.</t>
  </si>
  <si>
    <t>01.01.2025 bis Sommer</t>
  </si>
  <si>
    <t>Ab Fahrplanwechsel bis 31.12.2025</t>
  </si>
  <si>
    <r>
      <rPr>
        <b/>
        <sz val="11"/>
        <rFont val="Arial Nova Cond"/>
        <family val="2"/>
      </rPr>
      <t>∑ km</t>
    </r>
  </si>
  <si>
    <r>
      <rPr>
        <b/>
        <sz val="10"/>
        <rFont val="Arial Nova Cond"/>
        <family val="2"/>
      </rPr>
      <t>∑ km</t>
    </r>
  </si>
  <si>
    <t>Entfernung [km]</t>
  </si>
  <si>
    <t>Fahrtenübersicht 2025 Regiobus MV</t>
  </si>
  <si>
    <t>Liniennummer</t>
  </si>
  <si>
    <t>Leistungsumfang 2025</t>
  </si>
  <si>
    <t>in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</si>
</sst>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h:mm;@"/>
    <numFmt numFmtId="166" formatCode="General\ &quot;km&quot;"/>
    <numFmt numFmtId="167" formatCode="[$-407]mmm/\ yy;@"/>
    <numFmt numFmtId="168" formatCode="0.000"/>
    <numFmt numFmtId="169" formatCode="_-* #,##0.0_-;\-* #,##0.0_-;_-* &quot;-&quot;??_-;_-@_-"/>
    <numFmt numFmtId="170" formatCode="General\ &quot;Fahrten&quot;"/>
    <numFmt numFmtId="171" formatCode="&quot;Ganzes Jahr&quot;\ yyyy"/>
    <numFmt numFmtId="172" formatCode="&quot;Zuwendung&quot;\ yyyy"/>
    <numFmt numFmtId="173" formatCode="yyyy"/>
    <numFmt numFmtId="174" formatCode="_-* #,##0.0000\ &quot;€&quot;_-;\-* #,##0.0000\ &quot;€&quot;_-;_-* &quot;-&quot;??\ &quot;€&quot;_-;_-@_-"/>
    <numFmt numFmtId="175" formatCode="_-* #,##0_-;\-* #,##0_-;_-* &quot;-&quot;??_-;_-@_-"/>
    <numFmt numFmtId="176" formatCode="_-* #,##0.00000\ &quot;€&quot;_-;\-* #,##0.00000\ &quot;€&quot;_-;_-* &quot;-&quot;??\ &quot;€&quot;_-;_-@_-"/>
  </numFmts>
  <fonts count="2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name val="Arial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sz val="11"/>
      <color rgb="FF000000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2"/>
      <color theme="1"/>
      <name val="Arial Nova Cond"/>
      <family val="2"/>
    </font>
    <font>
      <i/>
      <sz val="10"/>
      <color theme="1"/>
      <name val="Arial Nova Cond"/>
      <family val="2"/>
    </font>
    <font>
      <sz val="11"/>
      <name val="Arial Nova Cond"/>
      <family val="2"/>
    </font>
    <font>
      <b/>
      <sz val="11"/>
      <name val="Arial Nova Cond"/>
      <family val="2"/>
    </font>
    <font>
      <sz val="10"/>
      <name val="Arial Nova Cond"/>
      <family val="2"/>
    </font>
    <font>
      <b/>
      <sz val="10"/>
      <name val="Arial Nova Cond"/>
      <family val="2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4" fillId="0" borderId="0"/>
    <xf numFmtId="0" fontId="2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11" fillId="0" borderId="0" xfId="5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3" borderId="21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167" fontId="12" fillId="3" borderId="24" xfId="0" applyNumberFormat="1" applyFont="1" applyFill="1" applyBorder="1" applyAlignment="1">
      <alignment vertical="center"/>
    </xf>
    <xf numFmtId="166" fontId="12" fillId="2" borderId="26" xfId="0" applyNumberFormat="1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44" fontId="12" fillId="3" borderId="27" xfId="7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2" borderId="31" xfId="0" applyFont="1" applyFill="1" applyBorder="1" applyAlignment="1">
      <alignment vertical="center"/>
    </xf>
    <xf numFmtId="14" fontId="12" fillId="2" borderId="26" xfId="0" applyNumberFormat="1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14" fontId="15" fillId="2" borderId="26" xfId="0" applyNumberFormat="1" applyFont="1" applyFill="1" applyBorder="1" applyAlignment="1">
      <alignment vertical="center"/>
    </xf>
    <xf numFmtId="166" fontId="15" fillId="2" borderId="26" xfId="0" applyNumberFormat="1" applyFont="1" applyFill="1" applyBorder="1" applyAlignment="1">
      <alignment vertical="center"/>
    </xf>
    <xf numFmtId="0" fontId="13" fillId="3" borderId="28" xfId="0" applyFont="1" applyFill="1" applyBorder="1" applyAlignment="1">
      <alignment vertical="center"/>
    </xf>
    <xf numFmtId="0" fontId="13" fillId="3" borderId="32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70" fontId="13" fillId="3" borderId="21" xfId="0" applyNumberFormat="1" applyFont="1" applyFill="1" applyBorder="1" applyAlignment="1">
      <alignment vertical="center"/>
    </xf>
    <xf numFmtId="170" fontId="13" fillId="3" borderId="22" xfId="8" applyNumberFormat="1" applyFont="1" applyFill="1" applyBorder="1" applyAlignment="1">
      <alignment vertical="center"/>
    </xf>
    <xf numFmtId="0" fontId="13" fillId="3" borderId="8" xfId="0" applyFont="1" applyFill="1" applyBorder="1" applyAlignment="1">
      <alignment horizontal="right" vertical="center"/>
    </xf>
    <xf numFmtId="169" fontId="13" fillId="3" borderId="2" xfId="8" applyNumberFormat="1" applyFont="1" applyFill="1" applyBorder="1" applyAlignment="1">
      <alignment horizontal="right" vertical="center"/>
    </xf>
    <xf numFmtId="170" fontId="12" fillId="3" borderId="22" xfId="8" applyNumberFormat="1" applyFont="1" applyFill="1" applyBorder="1" applyAlignment="1">
      <alignment vertical="center"/>
    </xf>
    <xf numFmtId="171" fontId="13" fillId="3" borderId="21" xfId="0" applyNumberFormat="1" applyFont="1" applyFill="1" applyBorder="1" applyAlignment="1">
      <alignment vertical="center"/>
    </xf>
    <xf numFmtId="166" fontId="12" fillId="2" borderId="0" xfId="0" applyNumberFormat="1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168" fontId="12" fillId="2" borderId="0" xfId="0" applyNumberFormat="1" applyFont="1" applyFill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2" fillId="2" borderId="35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44" fontId="13" fillId="3" borderId="11" xfId="7" applyFont="1" applyFill="1" applyBorder="1" applyAlignment="1">
      <alignment vertical="center"/>
    </xf>
    <xf numFmtId="170" fontId="12" fillId="3" borderId="26" xfId="8" applyNumberFormat="1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right" vertical="center"/>
    </xf>
    <xf numFmtId="0" fontId="12" fillId="5" borderId="9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right" vertical="center"/>
    </xf>
    <xf numFmtId="1" fontId="13" fillId="2" borderId="39" xfId="0" applyNumberFormat="1" applyFont="1" applyFill="1" applyBorder="1" applyAlignment="1">
      <alignment horizontal="right" vertical="center"/>
    </xf>
    <xf numFmtId="1" fontId="13" fillId="2" borderId="37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6" borderId="0" xfId="0" applyFill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0" fillId="7" borderId="0" xfId="0" applyFill="1"/>
    <xf numFmtId="1" fontId="0" fillId="7" borderId="0" xfId="0" applyNumberFormat="1" applyFill="1"/>
    <xf numFmtId="0" fontId="0" fillId="8" borderId="0" xfId="0" applyFill="1"/>
    <xf numFmtId="0" fontId="12" fillId="9" borderId="0" xfId="0" applyFont="1" applyFill="1" applyAlignment="1">
      <alignment vertical="center"/>
    </xf>
    <xf numFmtId="0" fontId="13" fillId="9" borderId="31" xfId="0" applyFont="1" applyFill="1" applyBorder="1" applyAlignment="1">
      <alignment vertical="center"/>
    </xf>
    <xf numFmtId="14" fontId="13" fillId="9" borderId="26" xfId="0" applyNumberFormat="1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0" fontId="12" fillId="9" borderId="4" xfId="0" applyFont="1" applyFill="1" applyBorder="1" applyAlignment="1">
      <alignment vertical="center"/>
    </xf>
    <xf numFmtId="165" fontId="12" fillId="9" borderId="4" xfId="0" applyNumberFormat="1" applyFont="1" applyFill="1" applyBorder="1" applyAlignment="1">
      <alignment vertical="center"/>
    </xf>
    <xf numFmtId="0" fontId="12" fillId="9" borderId="18" xfId="0" applyFont="1" applyFill="1" applyBorder="1" applyAlignment="1">
      <alignment vertical="center"/>
    </xf>
    <xf numFmtId="0" fontId="12" fillId="9" borderId="29" xfId="0" applyFont="1" applyFill="1" applyBorder="1" applyAlignment="1">
      <alignment vertical="center"/>
    </xf>
    <xf numFmtId="1" fontId="12" fillId="9" borderId="24" xfId="0" applyNumberFormat="1" applyFont="1" applyFill="1" applyBorder="1" applyAlignment="1">
      <alignment horizontal="right" vertical="center"/>
    </xf>
    <xf numFmtId="1" fontId="12" fillId="9" borderId="3" xfId="0" applyNumberFormat="1" applyFont="1" applyFill="1" applyBorder="1" applyAlignment="1">
      <alignment horizontal="right" vertical="center"/>
    </xf>
    <xf numFmtId="1" fontId="12" fillId="9" borderId="18" xfId="0" applyNumberFormat="1" applyFont="1" applyFill="1" applyBorder="1" applyAlignment="1">
      <alignment horizontal="right" vertical="center"/>
    </xf>
    <xf numFmtId="1" fontId="12" fillId="9" borderId="1" xfId="0" applyNumberFormat="1" applyFont="1" applyFill="1" applyBorder="1" applyAlignment="1">
      <alignment horizontal="right" vertical="center"/>
    </xf>
    <xf numFmtId="44" fontId="12" fillId="2" borderId="0" xfId="0" applyNumberFormat="1" applyFont="1" applyFill="1" applyAlignment="1">
      <alignment vertical="center"/>
    </xf>
    <xf numFmtId="44" fontId="12" fillId="2" borderId="16" xfId="0" applyNumberFormat="1" applyFont="1" applyFill="1" applyBorder="1" applyAlignment="1">
      <alignment vertical="center"/>
    </xf>
    <xf numFmtId="44" fontId="12" fillId="2" borderId="9" xfId="0" applyNumberFormat="1" applyFont="1" applyFill="1" applyBorder="1" applyAlignment="1">
      <alignment vertical="center"/>
    </xf>
    <xf numFmtId="44" fontId="0" fillId="0" borderId="0" xfId="0" applyNumberFormat="1"/>
    <xf numFmtId="168" fontId="12" fillId="9" borderId="7" xfId="0" applyNumberFormat="1" applyFont="1" applyFill="1" applyBorder="1" applyAlignment="1">
      <alignment vertical="center"/>
    </xf>
    <xf numFmtId="168" fontId="12" fillId="3" borderId="25" xfId="0" applyNumberFormat="1" applyFont="1" applyFill="1" applyBorder="1" applyAlignment="1">
      <alignment vertical="center"/>
    </xf>
    <xf numFmtId="168" fontId="12" fillId="3" borderId="19" xfId="0" applyNumberFormat="1" applyFont="1" applyFill="1" applyBorder="1" applyAlignment="1">
      <alignment vertical="center"/>
    </xf>
    <xf numFmtId="168" fontId="12" fillId="3" borderId="30" xfId="0" applyNumberFormat="1" applyFont="1" applyFill="1" applyBorder="1" applyAlignment="1">
      <alignment vertical="center"/>
    </xf>
    <xf numFmtId="168" fontId="13" fillId="3" borderId="12" xfId="0" applyNumberFormat="1" applyFont="1" applyFill="1" applyBorder="1" applyAlignment="1">
      <alignment vertical="center"/>
    </xf>
    <xf numFmtId="168" fontId="12" fillId="9" borderId="25" xfId="0" applyNumberFormat="1" applyFont="1" applyFill="1" applyBorder="1" applyAlignment="1">
      <alignment horizontal="left" vertical="center"/>
    </xf>
    <xf numFmtId="168" fontId="13" fillId="2" borderId="38" xfId="0" applyNumberFormat="1" applyFont="1" applyFill="1" applyBorder="1" applyAlignment="1">
      <alignment horizontal="left" vertical="center"/>
    </xf>
    <xf numFmtId="0" fontId="16" fillId="2" borderId="0" xfId="0" applyFont="1" applyFill="1"/>
    <xf numFmtId="0" fontId="16" fillId="0" borderId="0" xfId="0" applyFont="1"/>
    <xf numFmtId="0" fontId="17" fillId="0" borderId="0" xfId="0" applyFont="1"/>
    <xf numFmtId="0" fontId="16" fillId="3" borderId="24" xfId="0" applyFont="1" applyFill="1" applyBorder="1" applyAlignment="1">
      <alignment vertical="center"/>
    </xf>
    <xf numFmtId="0" fontId="18" fillId="2" borderId="0" xfId="0" applyFont="1" applyFill="1"/>
    <xf numFmtId="0" fontId="18" fillId="0" borderId="0" xfId="0" applyFont="1"/>
    <xf numFmtId="0" fontId="19" fillId="0" borderId="0" xfId="0" applyFont="1"/>
    <xf numFmtId="0" fontId="18" fillId="3" borderId="24" xfId="0" applyFont="1" applyFill="1" applyBorder="1" applyAlignment="1">
      <alignment vertical="center"/>
    </xf>
    <xf numFmtId="175" fontId="12" fillId="3" borderId="4" xfId="8" applyNumberFormat="1" applyFont="1" applyFill="1" applyBorder="1" applyAlignment="1">
      <alignment horizontal="left" vertical="center" indent="2"/>
    </xf>
    <xf numFmtId="175" fontId="12" fillId="3" borderId="6" xfId="8" applyNumberFormat="1" applyFont="1" applyFill="1" applyBorder="1" applyAlignment="1">
      <alignment horizontal="left" vertical="center" indent="2"/>
    </xf>
    <xf numFmtId="175" fontId="12" fillId="3" borderId="5" xfId="8" applyNumberFormat="1" applyFont="1" applyFill="1" applyBorder="1" applyAlignment="1">
      <alignment horizontal="left" vertical="center" indent="2"/>
    </xf>
    <xf numFmtId="174" fontId="10" fillId="3" borderId="23" xfId="0" applyNumberFormat="1" applyFont="1" applyFill="1" applyBorder="1" applyAlignment="1">
      <alignment vertical="center"/>
    </xf>
    <xf numFmtId="168" fontId="12" fillId="3" borderId="25" xfId="8" applyNumberFormat="1" applyFont="1" applyFill="1" applyBorder="1" applyAlignment="1">
      <alignment vertical="center"/>
    </xf>
    <xf numFmtId="168" fontId="12" fillId="3" borderId="19" xfId="8" applyNumberFormat="1" applyFont="1" applyFill="1" applyBorder="1" applyAlignment="1">
      <alignment vertical="center"/>
    </xf>
    <xf numFmtId="168" fontId="12" fillId="3" borderId="30" xfId="8" applyNumberFormat="1" applyFont="1" applyFill="1" applyBorder="1" applyAlignment="1">
      <alignment vertical="center"/>
    </xf>
    <xf numFmtId="168" fontId="13" fillId="3" borderId="23" xfId="8" applyNumberFormat="1" applyFont="1" applyFill="1" applyBorder="1" applyAlignment="1">
      <alignment vertical="center"/>
    </xf>
    <xf numFmtId="168" fontId="12" fillId="3" borderId="22" xfId="8" applyNumberFormat="1" applyFont="1" applyFill="1" applyBorder="1" applyAlignment="1">
      <alignment vertical="center"/>
    </xf>
    <xf numFmtId="168" fontId="12" fillId="3" borderId="26" xfId="8" applyNumberFormat="1" applyFont="1" applyFill="1" applyBorder="1" applyAlignment="1">
      <alignment vertical="center"/>
    </xf>
    <xf numFmtId="176" fontId="12" fillId="3" borderId="25" xfId="7" applyNumberFormat="1" applyFont="1" applyFill="1" applyBorder="1" applyAlignment="1">
      <alignment vertical="center"/>
    </xf>
    <xf numFmtId="174" fontId="0" fillId="0" borderId="0" xfId="0" applyNumberFormat="1"/>
    <xf numFmtId="176" fontId="13" fillId="3" borderId="23" xfId="7" applyNumberFormat="1" applyFont="1" applyFill="1" applyBorder="1" applyAlignment="1">
      <alignment vertical="center"/>
    </xf>
    <xf numFmtId="44" fontId="12" fillId="3" borderId="12" xfId="7" applyFont="1" applyFill="1" applyBorder="1" applyAlignment="1">
      <alignment vertical="center"/>
    </xf>
    <xf numFmtId="44" fontId="12" fillId="3" borderId="9" xfId="7" applyFont="1" applyFill="1" applyBorder="1" applyAlignment="1">
      <alignment vertical="center"/>
    </xf>
    <xf numFmtId="44" fontId="13" fillId="3" borderId="9" xfId="7" applyFont="1" applyFill="1" applyBorder="1" applyAlignment="1">
      <alignment vertical="center"/>
    </xf>
    <xf numFmtId="172" fontId="13" fillId="3" borderId="10" xfId="0" applyNumberFormat="1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44" fontId="13" fillId="3" borderId="12" xfId="7" applyFont="1" applyFill="1" applyBorder="1" applyAlignment="1">
      <alignment vertical="center"/>
    </xf>
    <xf numFmtId="44" fontId="12" fillId="3" borderId="26" xfId="7" applyFont="1" applyFill="1" applyBorder="1" applyAlignment="1">
      <alignment vertical="center"/>
    </xf>
    <xf numFmtId="170" fontId="12" fillId="3" borderId="21" xfId="8" applyNumberFormat="1" applyFont="1" applyFill="1" applyBorder="1" applyAlignment="1">
      <alignment horizontal="right" vertical="center"/>
    </xf>
    <xf numFmtId="170" fontId="12" fillId="3" borderId="31" xfId="8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7" fontId="13" fillId="3" borderId="10" xfId="0" applyNumberFormat="1" applyFont="1" applyFill="1" applyBorder="1" applyAlignment="1">
      <alignment horizontal="center" vertical="center"/>
    </xf>
    <xf numFmtId="167" fontId="13" fillId="3" borderId="12" xfId="0" applyNumberFormat="1" applyFont="1" applyFill="1" applyBorder="1" applyAlignment="1">
      <alignment horizontal="center" vertical="center"/>
    </xf>
    <xf numFmtId="167" fontId="13" fillId="4" borderId="15" xfId="0" applyNumberFormat="1" applyFont="1" applyFill="1" applyBorder="1" applyAlignment="1">
      <alignment horizontal="center" vertical="center"/>
    </xf>
    <xf numFmtId="167" fontId="13" fillId="4" borderId="16" xfId="0" applyNumberFormat="1" applyFont="1" applyFill="1" applyBorder="1" applyAlignment="1">
      <alignment horizontal="center" vertical="center"/>
    </xf>
    <xf numFmtId="167" fontId="13" fillId="4" borderId="10" xfId="0" applyNumberFormat="1" applyFont="1" applyFill="1" applyBorder="1" applyAlignment="1">
      <alignment horizontal="center" vertical="center"/>
    </xf>
    <xf numFmtId="167" fontId="13" fillId="4" borderId="12" xfId="0" applyNumberFormat="1" applyFont="1" applyFill="1" applyBorder="1" applyAlignment="1">
      <alignment horizontal="center" vertical="center"/>
    </xf>
    <xf numFmtId="173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6" fillId="9" borderId="42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9" borderId="43" xfId="0" applyFont="1" applyFill="1" applyBorder="1" applyAlignment="1">
      <alignment horizontal="center"/>
    </xf>
    <xf numFmtId="0" fontId="16" fillId="9" borderId="41" xfId="0" applyFont="1" applyFill="1" applyBorder="1" applyAlignment="1">
      <alignment horizontal="center"/>
    </xf>
    <xf numFmtId="0" fontId="18" fillId="9" borderId="42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9" borderId="43" xfId="0" applyFont="1" applyFill="1" applyBorder="1" applyAlignment="1">
      <alignment horizontal="center"/>
    </xf>
    <xf numFmtId="0" fontId="18" fillId="9" borderId="4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13" fillId="3" borderId="10" xfId="0" applyNumberFormat="1" applyFont="1" applyFill="1" applyBorder="1" applyAlignment="1">
      <alignment horizontal="right" vertical="center"/>
    </xf>
    <xf numFmtId="168" fontId="13" fillId="3" borderId="12" xfId="7" applyNumberFormat="1" applyFont="1" applyFill="1" applyBorder="1" applyAlignment="1">
      <alignment vertical="center"/>
    </xf>
  </cellXfs>
  <cellStyles count="11">
    <cellStyle name="Euro" xfId="1" xr:uid="{00000000-0005-0000-0000-000001000000}"/>
    <cellStyle name="Euro 2" xfId="2" xr:uid="{00000000-0005-0000-0000-000002000000}"/>
    <cellStyle name="Euro 3" xfId="3" xr:uid="{00000000-0005-0000-0000-000003000000}"/>
    <cellStyle name="Komma" xfId="8" builtinId="3"/>
    <cellStyle name="Standard" xfId="0" builtinId="0"/>
    <cellStyle name="Standard 2" xfId="4" xr:uid="{00000000-0005-0000-0000-000005000000}"/>
    <cellStyle name="Standard 2 2" xfId="9" xr:uid="{55E5B366-D3CE-4FF0-B683-6FA43556641C}"/>
    <cellStyle name="Standard 3" xfId="5" xr:uid="{00000000-0005-0000-0000-000006000000}"/>
    <cellStyle name="Standard 3 2" xfId="10" xr:uid="{54FA3081-A1B9-4652-8EF9-5029D6437A34}"/>
    <cellStyle name="Standard 4" xfId="6" xr:uid="{581DC768-302B-4115-B833-5C675D0AC09A}"/>
    <cellStyle name="Währung" xfId="7" builtinId="4"/>
  </cellStyles>
  <dxfs count="4"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128954</xdr:colOff>
      <xdr:row>26</xdr:row>
      <xdr:rowOff>11723</xdr:rowOff>
    </xdr:from>
    <xdr:to>
      <xdr:col>6</xdr:col>
      <xdr:colOff>480646</xdr:colOff>
      <xdr:row>33</xdr:row>
      <xdr:rowOff>46893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EE567A-EA96-C9CF-2612-1098779E7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54" y="4630615"/>
          <a:ext cx="5486400" cy="1266093"/>
        </a:xfrm>
        <a:prstGeom prst="rect">
          <a:avLst/>
        </a:prstGeom>
      </xdr:spPr>
    </xdr:pic>
    <xdr:clientData/>
  </xdr:twoCellAnchor>
  <xdr:twoCellAnchor editAs="oneCell">
    <xdr:from>
      <xdr:col>0</xdr:col>
      <xdr:colOff>123093</xdr:colOff>
      <xdr:row>35</xdr:row>
      <xdr:rowOff>52754</xdr:rowOff>
    </xdr:from>
    <xdr:to>
      <xdr:col>1</xdr:col>
      <xdr:colOff>387545</xdr:colOff>
      <xdr:row>42</xdr:row>
      <xdr:rowOff>18275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47461A-424B-EC9A-0A53-FD1CB8B4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93" y="6254262"/>
          <a:ext cx="1120237" cy="11964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24AF2-7021-41CA-8C62-7B9546316DC5}" name="Tabelle7" displayName="Tabelle7" ref="A51:E53" totalsRowShown="0">
  <autoFilter ref="A51:E53" xr:uid="{FED24AF2-7021-41CA-8C62-7B9546316DC5}"/>
  <tableColumns count="5">
    <tableColumn id="1" xr3:uid="{C652BC7F-FD5D-4772-ADCB-D5D157E1257D}" name="Produkt"/>
    <tableColumn id="2" xr3:uid="{BDDCD221-A454-4C75-BBA4-BCBEBC2CA36E}" name="Fahrtenpaare W(Sa) max."/>
    <tableColumn id="3" xr3:uid="{1607BCEF-E2FC-4F29-B3EE-F61398274299}" name="Fahrtenpaare Sa(S) max."/>
    <tableColumn id="4" xr3:uid="{92511844-EBDE-44DA-8393-33E4EBB3CAC4}" name="Fahrtenpaare S max."/>
    <tableColumn id="5" xr3:uid="{F8C6BA2F-F662-4017-A5BA-F08015C371F8}" name="Zuschus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4FBD8D-783D-4396-BC23-8F115AF14531}" name="Tabelle9" displayName="Tabelle9" ref="A37:A46" totalsRowShown="0">
  <autoFilter ref="A37:A46" xr:uid="{B14FBD8D-783D-4396-BC23-8F115AF14531}"/>
  <tableColumns count="1">
    <tableColumn id="1" xr3:uid="{CC9C6BE5-DC90-4E4C-A894-AEC54A1A4B13}" name="Landkrei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208741-52CE-4739-B0E9-B890F7AA71FF}" name="Tabelle10" displayName="Tabelle10" ref="B37:B49" totalsRowShown="0">
  <autoFilter ref="B37:B49" xr:uid="{F8208741-52CE-4739-B0E9-B890F7AA71FF}"/>
  <tableColumns count="1">
    <tableColumn id="1" xr3:uid="{3FEA6CC1-7FCA-45FB-A273-781886D56A79}" name="Verkehrsunternehmen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960C855-5FEB-4663-B204-313BCCF48B7D}" name="Tabelle11" displayName="Tabelle11" ref="A2:F34" totalsRowShown="0">
  <autoFilter ref="A2:F34" xr:uid="{9960C855-5FEB-4663-B204-313BCCF48B7D}"/>
  <tableColumns count="6">
    <tableColumn id="1" xr3:uid="{A6A257D6-D5CA-4B5A-A73E-B601AB69D936}" name="Start" dataDxfId="3"/>
    <tableColumn id="2" xr3:uid="{255EE4B1-23C8-4F72-A01A-55B7A121DA24}" name="W (Sa)"/>
    <tableColumn id="3" xr3:uid="{66375D38-6B42-4AA4-87F5-B5C9015D007B}" name="Sa (S)"/>
    <tableColumn id="4" xr3:uid="{449B7F86-DC30-460B-A96F-96A5F0E05A9B}" name="S + Feiertags"/>
    <tableColumn id="5" xr3:uid="{39A6AD97-D238-4532-91F6-B8E9DA6E452F}" name="Sa + S + Feiertags">
      <calculatedColumnFormula>D3+C3</calculatedColumnFormula>
    </tableColumn>
    <tableColumn id="6" xr3:uid="{120E27D9-6217-4766-A4CB-78D5AF83685D}" name="bis Jahres Ende">
      <calculatedColumnFormula>SUM(B3:D3)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994A6C7-9887-42C1-8342-61A7E149A2C1}" name="Tabelle12" displayName="Tabelle12" ref="H2:M35" totalsRowCount="1" headerRowDxfId="2">
  <autoFilter ref="H2:M34" xr:uid="{6994A6C7-9887-42C1-8342-61A7E149A2C1}"/>
  <tableColumns count="6">
    <tableColumn id="1" xr3:uid="{CD804E4A-AF04-445C-9369-7A1926769390}" name="W (Sa)" totalsRowFunction="custom">
      <totalsRowFormula>SUM(H19+H20+H21+H22+H23+H24+H25+H26+H27+H28+H29+H30+H33+H34)</totalsRowFormula>
    </tableColumn>
    <tableColumn id="2" xr3:uid="{74A04376-2E5D-4471-8CD2-AF481F6DAFB0}" name="Sa (S)" totalsRowFunction="custom">
      <totalsRowFormula>SUM(I19+I20+I21+I22+I23+I24+I25+I26+I27+I28+I29+I30+I33+I34)</totalsRowFormula>
    </tableColumn>
    <tableColumn id="3" xr3:uid="{CA6DFB66-D3C0-40CD-9247-FE8F8C8E1887}" name="S + Feiertags" totalsRowFunction="custom">
      <totalsRowFormula>SUM(J19+J20+J21+J22+J23+J24+J25+J26+J27+J28+J29+J30+J33+J34)</totalsRowFormula>
    </tableColumn>
    <tableColumn id="4" xr3:uid="{FFF3DEF3-ECDD-4810-A0B2-5453D2FAC1BA}" name="Sa + S + Feiertags" totalsRowFunction="custom">
      <calculatedColumnFormula>J3+I3</calculatedColumnFormula>
      <totalsRowFormula>SUM(K19+K20+K21+K22+K23+K24+K25+K26+K27+K28+K29+K30+K33+K34)</totalsRowFormula>
    </tableColumn>
    <tableColumn id="5" xr3:uid="{CFC4EBF4-CB8B-429D-BB8B-71E26DE8826B}" name="Täglich" totalsRowFunction="custom">
      <calculatedColumnFormula>SUM(H3:J3)</calculatedColumnFormula>
      <totalsRowFormula>SUM(L19+L20+L21+L22+L23+L24+L25+L26+L27+L28+L29+L30+L33+L34)</totalsRowFormula>
    </tableColumn>
    <tableColumn id="6" xr3:uid="{3720EC94-570C-43E9-8F2A-17D362BE9CB8}" name="bitte auswählen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5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5.v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359-36A8-4BCA-B81F-0F10AE845053}">
  <sheetPr>
    <tabColor rgb="FFFF0000"/>
  </sheetPr>
  <dimension ref="A1:Q45"/>
  <sheetViews>
    <sheetView zoomScaleNormal="100" workbookViewId="0">
      <selection activeCell="C12" sqref="C12"/>
    </sheetView>
  </sheetViews>
  <sheetFormatPr baseColWidth="10" defaultRowHeight="14.25" x14ac:dyDescent="0.2"/>
  <sheetData>
    <row r="1" spans="1:17" ht="15.75" x14ac:dyDescent="0.2">
      <c r="A1" s="11" t="s">
        <v>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 t="s">
        <v>107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6" t="s">
        <v>61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">
      <c r="A4" s="24" t="s">
        <v>60</v>
      </c>
      <c r="B4" s="24"/>
      <c r="C4" s="10"/>
      <c r="D4" s="6"/>
      <c r="E4" s="54" t="s">
        <v>101</v>
      </c>
      <c r="F4" s="54"/>
      <c r="G4" s="54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">
      <c r="A5" s="9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5" thickBot="1" x14ac:dyDescent="0.25">
      <c r="A6" s="6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 x14ac:dyDescent="0.25">
      <c r="A7" s="13" t="s">
        <v>4</v>
      </c>
      <c r="B7" s="14" t="s">
        <v>5</v>
      </c>
      <c r="C7" s="14" t="s">
        <v>6</v>
      </c>
      <c r="D7" s="14" t="s">
        <v>37</v>
      </c>
      <c r="E7" s="14" t="s">
        <v>38</v>
      </c>
      <c r="F7" s="14" t="s">
        <v>36</v>
      </c>
      <c r="G7" s="15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" thickBot="1" x14ac:dyDescent="0.25">
      <c r="A8" s="25" t="s">
        <v>33</v>
      </c>
      <c r="B8" s="26">
        <v>45270</v>
      </c>
      <c r="C8" s="18">
        <v>100</v>
      </c>
      <c r="D8" s="19">
        <f>VLOOKUP(A8,Tabelle7[#All],2,FALSE)</f>
        <v>15</v>
      </c>
      <c r="E8" s="19">
        <f>VLOOKUP(A8,Tabelle7[#All],3,FALSE)</f>
        <v>9</v>
      </c>
      <c r="F8" s="19">
        <f>VLOOKUP(A8,Tabelle7[#All],4,FALSE)</f>
        <v>7</v>
      </c>
      <c r="G8" s="20">
        <f>VLOOKUP(A8,Tabelle7[#All],5,FALSE)</f>
        <v>2.09</v>
      </c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" thickBot="1" x14ac:dyDescent="0.25">
      <c r="A9" s="27" t="s">
        <v>63</v>
      </c>
      <c r="B9" s="28" t="s">
        <v>63</v>
      </c>
      <c r="C9" s="29"/>
      <c r="D9" s="120" t="s">
        <v>64</v>
      </c>
      <c r="E9" s="121"/>
      <c r="F9" s="121"/>
      <c r="G9" s="122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123" t="s">
        <v>66</v>
      </c>
      <c r="B14" s="12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6" t="s">
        <v>93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9" t="s">
        <v>67</v>
      </c>
      <c r="B17" s="6"/>
      <c r="C17" s="6" t="s">
        <v>100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">
      <c r="A18" s="6" t="s">
        <v>79</v>
      </c>
      <c r="B18" s="6"/>
      <c r="C18" s="6" t="s">
        <v>80</v>
      </c>
      <c r="D18" s="6"/>
      <c r="E18" s="6" t="s">
        <v>81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">
      <c r="A19" s="6" t="s">
        <v>39</v>
      </c>
      <c r="B19" s="6"/>
      <c r="C19" s="6" t="s">
        <v>73</v>
      </c>
      <c r="D19" s="6"/>
      <c r="E19" s="6" t="s">
        <v>74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">
      <c r="A20" s="6" t="s">
        <v>40</v>
      </c>
      <c r="B20" s="6"/>
      <c r="C20" s="6" t="s">
        <v>75</v>
      </c>
      <c r="E20" s="6" t="s">
        <v>76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">
      <c r="A21" s="6" t="s">
        <v>35</v>
      </c>
      <c r="B21" s="6"/>
      <c r="C21" s="6" t="s">
        <v>77</v>
      </c>
      <c r="D21" s="6"/>
      <c r="E21" s="6"/>
      <c r="F21" s="6"/>
      <c r="G21" s="6"/>
      <c r="H21" s="6" t="s">
        <v>120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119" t="s">
        <v>44</v>
      </c>
      <c r="B22" s="119"/>
      <c r="C22" s="6" t="s">
        <v>78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119"/>
      <c r="B24" s="11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9" t="s">
        <v>99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6" t="s">
        <v>95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6"/>
      <c r="B27" s="6"/>
      <c r="C27" s="6"/>
      <c r="D27" s="6"/>
      <c r="E27" s="6"/>
      <c r="F27" s="6"/>
      <c r="G27" s="6"/>
      <c r="H27" s="6" t="s">
        <v>96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6"/>
      <c r="B28" s="6"/>
      <c r="C28" s="6"/>
      <c r="D28" s="6"/>
      <c r="E28" s="6"/>
      <c r="F28" s="6"/>
      <c r="G28" s="6"/>
      <c r="H28" s="6" t="s">
        <v>98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6"/>
      <c r="B29" s="6"/>
      <c r="C29" s="6"/>
      <c r="D29" s="6"/>
      <c r="E29" s="6"/>
      <c r="F29" s="6"/>
      <c r="G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6"/>
      <c r="B30" s="6"/>
      <c r="C30" s="6"/>
      <c r="D30" s="6"/>
      <c r="E30" s="6"/>
      <c r="F30" s="6"/>
      <c r="G30" s="6"/>
      <c r="H30" s="6" t="s">
        <v>97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6" t="s">
        <v>102</v>
      </c>
      <c r="B35" s="6" t="s">
        <v>94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K45" s="6"/>
      <c r="L45" s="6"/>
      <c r="M45" s="6"/>
      <c r="N45" s="6"/>
      <c r="O45" s="6"/>
      <c r="P45" s="6"/>
      <c r="Q45" s="6"/>
    </row>
  </sheetData>
  <mergeCells count="4">
    <mergeCell ref="A22:B22"/>
    <mergeCell ref="A24:B24"/>
    <mergeCell ref="D9:G9"/>
    <mergeCell ref="A14:B14"/>
  </mergeCells>
  <phoneticPr fontId="5" type="noConversion"/>
  <pageMargins left="0.7" right="0.7" top="0.78740157499999996" bottom="0.78740157499999996" header="0.3" footer="0.3"/>
  <pageSetup paperSize="9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BF2E03-565F-414C-A068-14D439731C8E}">
          <x14:formula1>
            <xm:f>'Backend (nicht ändern)'!$A$5:$A$31</xm:f>
          </x14:formula1>
          <xm:sqref>B8</xm:sqref>
        </x14:dataValidation>
        <x14:dataValidation type="list" allowBlank="1" showInputMessage="1" showErrorMessage="1" xr:uid="{E8832390-EBE7-42DF-B4E8-D5678D821645}">
          <x14:formula1>
            <xm:f>'Backend (nicht ändern)'!$A$52:$A$53</xm:f>
          </x14:formula1>
          <xm:sqref>A8</xm:sqref>
        </x14:dataValidation>
        <x14:dataValidation type="list" allowBlank="1" showInputMessage="1" showErrorMessage="1" xr:uid="{0858F0E0-E0D3-4218-982A-A249E78EF4A1}">
          <x14:formula1>
            <xm:f>'Backend (nicht ändern)'!$B$38:$B$48</xm:f>
          </x14:formula1>
          <xm:sqref>B5:B6</xm:sqref>
        </x14:dataValidation>
        <x14:dataValidation type="list" allowBlank="1" showInputMessage="1" showErrorMessage="1" xr:uid="{1209FFAD-1352-422A-93B4-9FB4A39DA3CA}">
          <x14:formula1>
            <xm:f>'Backend (nicht ändern)'!$A$38:$A$45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D1B-7057-4DDF-9CD9-46C0ABBA4789}">
  <sheetPr>
    <tabColor rgb="FFFFFF00"/>
  </sheetPr>
  <dimension ref="A1:V36"/>
  <sheetViews>
    <sheetView tabSelected="1" zoomScaleNormal="100" workbookViewId="0">
      <selection activeCell="E31" sqref="E31"/>
    </sheetView>
  </sheetViews>
  <sheetFormatPr baseColWidth="10" defaultRowHeight="14.25" x14ac:dyDescent="0.2"/>
  <cols>
    <col min="1" max="1" width="2" customWidth="1"/>
    <col min="2" max="2" width="17.875" customWidth="1"/>
    <col min="3" max="3" width="14.375" customWidth="1"/>
    <col min="4" max="4" width="13.875" customWidth="1"/>
    <col min="5" max="5" width="16" customWidth="1"/>
    <col min="6" max="6" width="7" customWidth="1"/>
    <col min="7" max="7" width="16.375" customWidth="1"/>
    <col min="8" max="8" width="12.875" customWidth="1"/>
    <col min="9" max="9" width="14.375" customWidth="1"/>
    <col min="10" max="10" width="16.25" style="81" customWidth="1"/>
    <col min="11" max="11" width="2" customWidth="1"/>
    <col min="12" max="12" width="11.5" customWidth="1"/>
    <col min="13" max="13" width="4.625" bestFit="1" customWidth="1"/>
    <col min="14" max="14" width="12.875" bestFit="1" customWidth="1"/>
    <col min="15" max="15" width="4.625" bestFit="1" customWidth="1"/>
    <col min="16" max="16" width="12.875" bestFit="1" customWidth="1"/>
    <col min="17" max="17" width="4.625" bestFit="1" customWidth="1"/>
    <col min="18" max="18" width="12.875" bestFit="1" customWidth="1"/>
    <col min="19" max="19" width="4.625" bestFit="1" customWidth="1"/>
    <col min="20" max="20" width="12.875" bestFit="1" customWidth="1"/>
    <col min="21" max="21" width="4.625" bestFit="1" customWidth="1"/>
    <col min="22" max="22" width="12.875" bestFit="1" customWidth="1"/>
    <col min="23" max="23" width="4.625" bestFit="1" customWidth="1"/>
    <col min="24" max="24" width="12.875" bestFit="1" customWidth="1"/>
    <col min="25" max="25" width="4.625" bestFit="1" customWidth="1"/>
    <col min="26" max="26" width="12.875" bestFit="1" customWidth="1"/>
    <col min="27" max="27" width="4.625" bestFit="1" customWidth="1"/>
    <col min="28" max="28" width="12.875" bestFit="1" customWidth="1"/>
    <col min="29" max="29" width="4.625" bestFit="1" customWidth="1"/>
  </cols>
  <sheetData>
    <row r="1" spans="1:22" ht="13.9" customHeight="1" x14ac:dyDescent="0.2">
      <c r="A1" s="6"/>
      <c r="B1" s="6"/>
      <c r="C1" s="6"/>
      <c r="D1" s="6"/>
      <c r="E1" s="6"/>
      <c r="F1" s="6"/>
      <c r="G1" s="6"/>
      <c r="H1" s="6"/>
      <c r="I1" s="6"/>
      <c r="J1" s="78"/>
      <c r="K1" s="6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">
      <c r="A2" s="6"/>
      <c r="B2" s="11" t="s">
        <v>129</v>
      </c>
      <c r="D2" s="6"/>
      <c r="E2" s="6"/>
      <c r="F2" s="6"/>
      <c r="G2" s="6"/>
      <c r="H2" s="56" t="s">
        <v>105</v>
      </c>
      <c r="I2" s="66" t="s">
        <v>106</v>
      </c>
      <c r="J2" s="78"/>
      <c r="K2" s="6"/>
      <c r="N2" s="5"/>
      <c r="O2" s="5"/>
      <c r="P2" s="5"/>
      <c r="Q2" s="5"/>
      <c r="R2" s="5"/>
      <c r="S2" s="5"/>
      <c r="T2" s="5"/>
      <c r="U2" s="5"/>
      <c r="V2" s="5"/>
    </row>
    <row r="3" spans="1:22" x14ac:dyDescent="0.2">
      <c r="A3" s="6"/>
      <c r="B3" s="6"/>
      <c r="C3" s="6"/>
      <c r="D3" s="6"/>
      <c r="E3" s="6"/>
      <c r="F3" s="6"/>
      <c r="G3" s="6"/>
      <c r="H3" s="6"/>
      <c r="I3" s="6"/>
      <c r="J3" s="78"/>
      <c r="K3" s="6"/>
    </row>
    <row r="4" spans="1:22" x14ac:dyDescent="0.2">
      <c r="A4" s="6"/>
      <c r="B4" s="9" t="s">
        <v>2</v>
      </c>
      <c r="C4" s="66" t="s">
        <v>104</v>
      </c>
      <c r="D4" s="9" t="s">
        <v>130</v>
      </c>
      <c r="E4" s="66" t="s">
        <v>103</v>
      </c>
      <c r="F4" s="6"/>
      <c r="G4" s="6"/>
      <c r="H4" s="6"/>
      <c r="I4" s="6"/>
      <c r="J4" s="78"/>
      <c r="K4" s="6"/>
    </row>
    <row r="5" spans="1:22" ht="33.6" customHeight="1" x14ac:dyDescent="0.2">
      <c r="A5" s="6"/>
      <c r="B5" s="9" t="s">
        <v>3</v>
      </c>
      <c r="C5" s="66" t="s">
        <v>104</v>
      </c>
      <c r="D5" s="9" t="s">
        <v>58</v>
      </c>
      <c r="E5" s="66" t="s">
        <v>103</v>
      </c>
      <c r="F5" s="6"/>
      <c r="G5" s="6"/>
      <c r="H5" s="6"/>
      <c r="I5" s="6"/>
      <c r="J5" s="78"/>
      <c r="K5" s="6"/>
    </row>
    <row r="6" spans="1:22" ht="10.9" customHeight="1" thickBot="1" x14ac:dyDescent="0.25">
      <c r="A6" s="6"/>
      <c r="B6" s="6"/>
      <c r="C6" s="6"/>
      <c r="D6" s="6"/>
      <c r="E6" s="6"/>
      <c r="F6" s="6"/>
      <c r="G6" s="6"/>
      <c r="H6" s="6"/>
      <c r="I6" s="6"/>
      <c r="J6" s="78"/>
      <c r="K6" s="6"/>
    </row>
    <row r="7" spans="1:22" ht="15" thickBot="1" x14ac:dyDescent="0.25">
      <c r="A7" s="6"/>
      <c r="B7" s="13" t="s">
        <v>4</v>
      </c>
      <c r="C7" s="14" t="s">
        <v>5</v>
      </c>
      <c r="D7" s="14" t="s">
        <v>128</v>
      </c>
      <c r="E7" s="14" t="s">
        <v>37</v>
      </c>
      <c r="F7" s="14" t="s">
        <v>38</v>
      </c>
      <c r="G7" s="14" t="s">
        <v>36</v>
      </c>
      <c r="H7" s="15" t="s">
        <v>7</v>
      </c>
      <c r="I7" s="7" t="s">
        <v>52</v>
      </c>
      <c r="J7" s="79"/>
      <c r="K7" s="6"/>
    </row>
    <row r="8" spans="1:22" ht="15" thickBot="1" x14ac:dyDescent="0.25">
      <c r="A8" s="6"/>
      <c r="B8" s="67" t="s">
        <v>33</v>
      </c>
      <c r="C8" s="68">
        <v>45658</v>
      </c>
      <c r="D8" s="19" t="e">
        <f>((D24/C24)+(I24/H24))/2</f>
        <v>#DIV/0!</v>
      </c>
      <c r="E8" s="19">
        <f>VLOOKUP(B8,Tabelle7[#All],2,FALSE)</f>
        <v>15</v>
      </c>
      <c r="F8" s="19">
        <f>VLOOKUP(B8,Tabelle7[#All],3,FALSE)</f>
        <v>9</v>
      </c>
      <c r="G8" s="19">
        <f>VLOOKUP(B8,Tabelle7[#All],4,FALSE)</f>
        <v>7</v>
      </c>
      <c r="H8" s="116">
        <f>VLOOKUP(B8,Tabelle7[#All],5,FALSE)</f>
        <v>2.09</v>
      </c>
      <c r="I8" s="8"/>
      <c r="J8" s="80"/>
      <c r="K8" s="6"/>
    </row>
    <row r="9" spans="1:22" x14ac:dyDescent="0.2">
      <c r="A9" s="6"/>
      <c r="B9" s="6"/>
      <c r="C9" s="6"/>
      <c r="D9" s="6"/>
      <c r="E9" s="6"/>
      <c r="F9" s="6"/>
      <c r="G9" s="6"/>
      <c r="H9" s="6"/>
      <c r="I9" s="6"/>
      <c r="J9" s="78"/>
      <c r="K9" s="6"/>
    </row>
    <row r="10" spans="1:22" ht="1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78"/>
      <c r="K10" s="6"/>
    </row>
    <row r="11" spans="1:22" ht="15.75" thickBot="1" x14ac:dyDescent="0.25">
      <c r="A11" s="6"/>
      <c r="B11" s="13" t="s">
        <v>56</v>
      </c>
      <c r="C11" s="14" t="s">
        <v>49</v>
      </c>
      <c r="D11" s="15" t="s">
        <v>53</v>
      </c>
      <c r="E11" s="100" t="s">
        <v>92</v>
      </c>
      <c r="F11" s="6"/>
      <c r="G11" s="13" t="s">
        <v>57</v>
      </c>
      <c r="H11" s="14" t="s">
        <v>49</v>
      </c>
      <c r="I11" s="15" t="s">
        <v>53</v>
      </c>
      <c r="J11" s="100" t="s">
        <v>92</v>
      </c>
      <c r="K11" s="6"/>
    </row>
    <row r="12" spans="1:22" x14ac:dyDescent="0.2">
      <c r="A12" s="6"/>
      <c r="B12" s="17">
        <v>45658</v>
      </c>
      <c r="C12" s="97">
        <f>Hinfahrt!F27</f>
        <v>0</v>
      </c>
      <c r="D12" s="101">
        <f>Hinfahrt!G27</f>
        <v>0</v>
      </c>
      <c r="E12" s="107">
        <f>D12*$H$8</f>
        <v>0</v>
      </c>
      <c r="F12" s="6"/>
      <c r="G12" s="17">
        <v>45658</v>
      </c>
      <c r="H12" s="97">
        <f>Rückfahrt!F27</f>
        <v>0</v>
      </c>
      <c r="I12" s="101">
        <f>Rückfahrt!G27</f>
        <v>0</v>
      </c>
      <c r="J12" s="107">
        <f>I12*$H$8</f>
        <v>0</v>
      </c>
      <c r="K12" s="6"/>
    </row>
    <row r="13" spans="1:22" x14ac:dyDescent="0.2">
      <c r="A13" s="6"/>
      <c r="B13" s="17">
        <v>45689</v>
      </c>
      <c r="C13" s="98">
        <f>Hinfahrt!H27</f>
        <v>0</v>
      </c>
      <c r="D13" s="102">
        <f>Hinfahrt!I27</f>
        <v>0</v>
      </c>
      <c r="E13" s="107">
        <f>D13*$H$8</f>
        <v>0</v>
      </c>
      <c r="F13" s="6"/>
      <c r="G13" s="17">
        <v>45689</v>
      </c>
      <c r="H13" s="97">
        <f>Rückfahrt!H27</f>
        <v>0</v>
      </c>
      <c r="I13" s="101">
        <f>Rückfahrt!I27</f>
        <v>0</v>
      </c>
      <c r="J13" s="107">
        <f>I13*$H$8</f>
        <v>0</v>
      </c>
      <c r="K13" s="6"/>
    </row>
    <row r="14" spans="1:22" x14ac:dyDescent="0.2">
      <c r="A14" s="6"/>
      <c r="B14" s="17">
        <v>45717</v>
      </c>
      <c r="C14" s="98">
        <f>Hinfahrt!J27</f>
        <v>0</v>
      </c>
      <c r="D14" s="102">
        <f>Hinfahrt!K27</f>
        <v>0</v>
      </c>
      <c r="E14" s="107">
        <f t="shared" ref="E14:E23" si="0">D14*$H$8</f>
        <v>0</v>
      </c>
      <c r="F14" s="6"/>
      <c r="G14" s="17">
        <v>45717</v>
      </c>
      <c r="H14" s="97">
        <f>Rückfahrt!J27</f>
        <v>0</v>
      </c>
      <c r="I14" s="101">
        <f>Rückfahrt!K27</f>
        <v>0</v>
      </c>
      <c r="J14" s="107">
        <f t="shared" ref="J14:J23" si="1">I14*$H$8</f>
        <v>0</v>
      </c>
      <c r="K14" s="6"/>
    </row>
    <row r="15" spans="1:22" x14ac:dyDescent="0.2">
      <c r="A15" s="6"/>
      <c r="B15" s="17">
        <v>45748</v>
      </c>
      <c r="C15" s="98">
        <f>Hinfahrt!L27</f>
        <v>0</v>
      </c>
      <c r="D15" s="102">
        <f>Hinfahrt!M27</f>
        <v>0</v>
      </c>
      <c r="E15" s="107">
        <f t="shared" si="0"/>
        <v>0</v>
      </c>
      <c r="F15" s="6"/>
      <c r="G15" s="17">
        <v>45748</v>
      </c>
      <c r="H15" s="97">
        <f>Rückfahrt!L27</f>
        <v>0</v>
      </c>
      <c r="I15" s="101">
        <f>Rückfahrt!M27</f>
        <v>0</v>
      </c>
      <c r="J15" s="107">
        <f t="shared" si="1"/>
        <v>0</v>
      </c>
      <c r="K15" s="6"/>
    </row>
    <row r="16" spans="1:22" x14ac:dyDescent="0.2">
      <c r="A16" s="6"/>
      <c r="B16" s="17">
        <v>45778</v>
      </c>
      <c r="C16" s="98">
        <f>Hinfahrt!N27</f>
        <v>0</v>
      </c>
      <c r="D16" s="102">
        <f>Hinfahrt!O27</f>
        <v>0</v>
      </c>
      <c r="E16" s="107">
        <f t="shared" si="0"/>
        <v>0</v>
      </c>
      <c r="F16" s="6"/>
      <c r="G16" s="17">
        <v>45778</v>
      </c>
      <c r="H16" s="97">
        <f>Rückfahrt!N27</f>
        <v>0</v>
      </c>
      <c r="I16" s="101">
        <f>Rückfahrt!O27</f>
        <v>0</v>
      </c>
      <c r="J16" s="107">
        <f t="shared" si="1"/>
        <v>0</v>
      </c>
      <c r="K16" s="6"/>
    </row>
    <row r="17" spans="1:11" x14ac:dyDescent="0.2">
      <c r="A17" s="6"/>
      <c r="B17" s="17">
        <v>45809</v>
      </c>
      <c r="C17" s="98">
        <f>Hinfahrt!P27+Hinfahrt!F51</f>
        <v>0</v>
      </c>
      <c r="D17" s="102">
        <f>Hinfahrt!Q27+Hinfahrt!G51</f>
        <v>0</v>
      </c>
      <c r="E17" s="107">
        <f t="shared" si="0"/>
        <v>0</v>
      </c>
      <c r="F17" s="6"/>
      <c r="G17" s="17">
        <v>45809</v>
      </c>
      <c r="H17" s="97">
        <f>Rückfahrt!P27+Rückfahrt!F51</f>
        <v>0</v>
      </c>
      <c r="I17" s="101">
        <f>Rückfahrt!Q27+Rückfahrt!G51</f>
        <v>0</v>
      </c>
      <c r="J17" s="107">
        <f t="shared" si="1"/>
        <v>0</v>
      </c>
      <c r="K17" s="6"/>
    </row>
    <row r="18" spans="1:11" x14ac:dyDescent="0.2">
      <c r="A18" s="6"/>
      <c r="B18" s="17">
        <v>45839</v>
      </c>
      <c r="C18" s="98">
        <f>Hinfahrt!H51</f>
        <v>0</v>
      </c>
      <c r="D18" s="102">
        <f>Hinfahrt!I51</f>
        <v>0</v>
      </c>
      <c r="E18" s="107">
        <f t="shared" si="0"/>
        <v>0</v>
      </c>
      <c r="F18" s="6"/>
      <c r="G18" s="17">
        <v>45839</v>
      </c>
      <c r="H18" s="97">
        <f>Rückfahrt!H51</f>
        <v>0</v>
      </c>
      <c r="I18" s="101">
        <f>Rückfahrt!I51</f>
        <v>0</v>
      </c>
      <c r="J18" s="107">
        <f>I18*$H$8</f>
        <v>0</v>
      </c>
      <c r="K18" s="6"/>
    </row>
    <row r="19" spans="1:11" x14ac:dyDescent="0.2">
      <c r="A19" s="6"/>
      <c r="B19" s="17">
        <v>45870</v>
      </c>
      <c r="C19" s="98">
        <f>Hinfahrt!J51</f>
        <v>0</v>
      </c>
      <c r="D19" s="102">
        <f>Hinfahrt!K51</f>
        <v>0</v>
      </c>
      <c r="E19" s="107">
        <f t="shared" si="0"/>
        <v>0</v>
      </c>
      <c r="F19" s="6"/>
      <c r="G19" s="17">
        <v>45870</v>
      </c>
      <c r="H19" s="97">
        <f>Rückfahrt!J51</f>
        <v>0</v>
      </c>
      <c r="I19" s="101">
        <f>Rückfahrt!K51</f>
        <v>0</v>
      </c>
      <c r="J19" s="107">
        <f t="shared" si="1"/>
        <v>0</v>
      </c>
      <c r="K19" s="6"/>
    </row>
    <row r="20" spans="1:11" x14ac:dyDescent="0.2">
      <c r="A20" s="6"/>
      <c r="B20" s="17">
        <v>45901</v>
      </c>
      <c r="C20" s="98">
        <f>Hinfahrt!L51</f>
        <v>0</v>
      </c>
      <c r="D20" s="102">
        <f>Hinfahrt!M51</f>
        <v>0</v>
      </c>
      <c r="E20" s="107">
        <f t="shared" si="0"/>
        <v>0</v>
      </c>
      <c r="F20" s="6"/>
      <c r="G20" s="17">
        <v>45901</v>
      </c>
      <c r="H20" s="97">
        <f>Rückfahrt!L51</f>
        <v>0</v>
      </c>
      <c r="I20" s="101">
        <f>Rückfahrt!M51</f>
        <v>0</v>
      </c>
      <c r="J20" s="107">
        <f t="shared" si="1"/>
        <v>0</v>
      </c>
      <c r="K20" s="6"/>
    </row>
    <row r="21" spans="1:11" x14ac:dyDescent="0.2">
      <c r="A21" s="6"/>
      <c r="B21" s="17">
        <v>45931</v>
      </c>
      <c r="C21" s="98">
        <f>Hinfahrt!N51</f>
        <v>0</v>
      </c>
      <c r="D21" s="102">
        <f>Hinfahrt!O51</f>
        <v>0</v>
      </c>
      <c r="E21" s="107">
        <f t="shared" si="0"/>
        <v>0</v>
      </c>
      <c r="F21" s="6"/>
      <c r="G21" s="17">
        <v>45931</v>
      </c>
      <c r="H21" s="97">
        <f>Rückfahrt!N51</f>
        <v>0</v>
      </c>
      <c r="I21" s="101">
        <f>Rückfahrt!O51</f>
        <v>0</v>
      </c>
      <c r="J21" s="107">
        <f t="shared" si="1"/>
        <v>0</v>
      </c>
      <c r="K21" s="6"/>
    </row>
    <row r="22" spans="1:11" x14ac:dyDescent="0.2">
      <c r="A22" s="6"/>
      <c r="B22" s="17">
        <v>45962</v>
      </c>
      <c r="C22" s="98">
        <f>Hinfahrt!P51</f>
        <v>0</v>
      </c>
      <c r="D22" s="102">
        <f>Hinfahrt!Q51</f>
        <v>0</v>
      </c>
      <c r="E22" s="107">
        <f t="shared" si="0"/>
        <v>0</v>
      </c>
      <c r="F22" s="6"/>
      <c r="G22" s="17">
        <v>45962</v>
      </c>
      <c r="H22" s="97">
        <f>Rückfahrt!P51</f>
        <v>0</v>
      </c>
      <c r="I22" s="101">
        <f>Rückfahrt!Q51</f>
        <v>0</v>
      </c>
      <c r="J22" s="107">
        <f t="shared" si="1"/>
        <v>0</v>
      </c>
      <c r="K22" s="6"/>
    </row>
    <row r="23" spans="1:11" ht="15" thickBot="1" x14ac:dyDescent="0.25">
      <c r="A23" s="6"/>
      <c r="B23" s="17">
        <v>45992</v>
      </c>
      <c r="C23" s="99">
        <f>Hinfahrt!R51+Hinfahrt!F75</f>
        <v>0</v>
      </c>
      <c r="D23" s="103">
        <f>Hinfahrt!S51+Hinfahrt!G75</f>
        <v>0</v>
      </c>
      <c r="E23" s="107">
        <f t="shared" si="0"/>
        <v>0</v>
      </c>
      <c r="F23" s="6"/>
      <c r="G23" s="17">
        <v>45992</v>
      </c>
      <c r="H23" s="97">
        <f>Rückfahrt!R51+Rückfahrt!F75</f>
        <v>0</v>
      </c>
      <c r="I23" s="101">
        <f>Rückfahrt!S51+Rückfahrt!G75</f>
        <v>0</v>
      </c>
      <c r="J23" s="107">
        <f t="shared" si="1"/>
        <v>0</v>
      </c>
      <c r="K23" s="6"/>
    </row>
    <row r="24" spans="1:11" ht="15" thickBot="1" x14ac:dyDescent="0.25">
      <c r="A24" s="6"/>
      <c r="B24" s="39">
        <v>45855</v>
      </c>
      <c r="C24" s="35" cm="1">
        <f t="array" ref="C24">SUM(IF(ISNA(C12:C23)=FALSE,C12:C23))</f>
        <v>0</v>
      </c>
      <c r="D24" s="104" cm="1">
        <f t="array" ref="D24">SUM(IF(ISNA(D12:D23)=FALSE,D12:D23))</f>
        <v>0</v>
      </c>
      <c r="E24" s="109" cm="1">
        <f t="array" ref="E24">SUM(IF(ISNA(E12:E23)=FALSE,E12:E23))</f>
        <v>0</v>
      </c>
      <c r="F24" s="6"/>
      <c r="G24" s="39">
        <v>45855</v>
      </c>
      <c r="H24" s="35" cm="1">
        <f t="array" ref="H24">SUM(IF(ISNA(H12:H23)=FALSE,H12:H23))</f>
        <v>0</v>
      </c>
      <c r="I24" s="104" cm="1">
        <f t="array" ref="I24">SUM(IF(ISNA(I12:I23)=FALSE,I12:I23))</f>
        <v>0</v>
      </c>
      <c r="J24" s="109" cm="1">
        <f t="array" ref="J24">SUM(IF(ISNA(J12:J23)=FALSE,J12:J23))</f>
        <v>0</v>
      </c>
      <c r="K24" s="6"/>
    </row>
    <row r="25" spans="1:11" ht="15" thickBot="1" x14ac:dyDescent="0.25">
      <c r="A25" s="6"/>
      <c r="B25" s="117" t="s">
        <v>82</v>
      </c>
      <c r="C25" s="38" cm="1">
        <f t="array" ref="C25">SUM(IF(ISNA(C12:C14)=FALSE,C12:C14))</f>
        <v>0</v>
      </c>
      <c r="D25" s="105" cm="1">
        <f t="array" ref="D25">SUM(IF(ISNA(D12:D14)=FALSE,D12:D14))</f>
        <v>0</v>
      </c>
      <c r="E25" s="110" cm="1">
        <f t="array" ref="E25">SUM(IF(ISNA(E12:E14)=FALSE,E12:E14))</f>
        <v>0</v>
      </c>
      <c r="F25" s="6"/>
      <c r="G25" s="117" t="s">
        <v>82</v>
      </c>
      <c r="H25" s="38" cm="1">
        <f t="array" ref="H25">SUM(IF(ISNA(H12:H14)=FALSE,H12:H14))</f>
        <v>0</v>
      </c>
      <c r="I25" s="105" cm="1">
        <f t="array" ref="I25">SUM(IF(ISNA(I12:I14)=FALSE,I12:I14))</f>
        <v>0</v>
      </c>
      <c r="J25" s="110" cm="1">
        <f t="array" ref="J25">SUM(IF(ISNA(J12:J14)=FALSE,J12:J14))</f>
        <v>0</v>
      </c>
      <c r="K25" s="6"/>
    </row>
    <row r="26" spans="1:11" ht="15" thickBot="1" x14ac:dyDescent="0.25">
      <c r="A26" s="6"/>
      <c r="B26" s="118" t="s">
        <v>83</v>
      </c>
      <c r="C26" s="48" cm="1">
        <f t="array" ref="C26">SUM(IF(ISNA(C15:C17)=FALSE,C15:C17))</f>
        <v>0</v>
      </c>
      <c r="D26" s="106" cm="1">
        <f t="array" ref="D26">SUM(IF(ISNA(D15:D17)=FALSE,D15:D17))</f>
        <v>0</v>
      </c>
      <c r="E26" s="111" cm="1">
        <f t="array" ref="E26">SUM(IF(ISNA(E15:E17)=FALSE,E15:E17))</f>
        <v>0</v>
      </c>
      <c r="F26" s="6"/>
      <c r="G26" s="117" t="s">
        <v>83</v>
      </c>
      <c r="H26" s="38" cm="1">
        <f t="array" ref="H26">SUM(IF(ISNA(H15:H17)=FALSE,H15:H17))</f>
        <v>0</v>
      </c>
      <c r="I26" s="105" cm="1">
        <f t="array" ref="I26">SUM(IF(ISNA(I15:I17)=FALSE,I15:I17))</f>
        <v>0</v>
      </c>
      <c r="J26" s="110" cm="1">
        <f t="array" ref="J26">SUM(IF(ISNA(J15:J17)=FALSE,J15:J17))</f>
        <v>0</v>
      </c>
      <c r="K26" s="6"/>
    </row>
    <row r="27" spans="1:11" ht="15" thickBot="1" x14ac:dyDescent="0.25">
      <c r="A27" s="6"/>
      <c r="B27" s="117" t="s">
        <v>84</v>
      </c>
      <c r="C27" s="38" cm="1">
        <f t="array" ref="C27">SUM(IF(ISNA(C18:C20)=FALSE,C18:C20))</f>
        <v>0</v>
      </c>
      <c r="D27" s="105" cm="1">
        <f t="array" ref="D27">SUM(IF(ISNA(D18:D20)=FALSE,D18:D20))</f>
        <v>0</v>
      </c>
      <c r="E27" s="110" cm="1">
        <f t="array" ref="E27">SUM(IF(ISNA(E18:E20)=FALSE,E18:E20))</f>
        <v>0</v>
      </c>
      <c r="F27" s="6"/>
      <c r="G27" s="117" t="s">
        <v>84</v>
      </c>
      <c r="H27" s="38" cm="1">
        <f t="array" ref="H27">SUM(IF(ISNA(H18:H20)=FALSE,H18:H20))</f>
        <v>0</v>
      </c>
      <c r="I27" s="105" cm="1">
        <f t="array" ref="I27">SUM(IF(ISNA(I18:I20)=FALSE,I18:I20))</f>
        <v>0</v>
      </c>
      <c r="J27" s="110" cm="1">
        <f t="array" ref="J27">SUM(IF(ISNA(J18:J20)=FALSE,J18:J20))</f>
        <v>0</v>
      </c>
      <c r="K27" s="6"/>
    </row>
    <row r="28" spans="1:11" ht="15" thickBot="1" x14ac:dyDescent="0.25">
      <c r="A28" s="6"/>
      <c r="B28" s="117" t="s">
        <v>85</v>
      </c>
      <c r="C28" s="38" cm="1">
        <f t="array" ref="C28">SUM(IF(ISNA(C21:C23)=FALSE,C21:C23))</f>
        <v>0</v>
      </c>
      <c r="D28" s="105" cm="1">
        <f t="array" ref="D28">SUM(IF(ISNA(D21:D23)=FALSE,D21:D23))</f>
        <v>0</v>
      </c>
      <c r="E28" s="110" cm="1">
        <f t="array" ref="E28">SUM(IF(ISNA(E21:E23)=FALSE,E21:E23))</f>
        <v>0</v>
      </c>
      <c r="F28" s="6"/>
      <c r="G28" s="117" t="s">
        <v>85</v>
      </c>
      <c r="H28" s="38" cm="1">
        <f t="array" ref="H28">SUM(IF(ISNA(H21:H23)=FALSE,H21:H23))</f>
        <v>0</v>
      </c>
      <c r="I28" s="105" cm="1">
        <f t="array" ref="I28">SUM(IF(ISNA(I21:I23)=FALSE,I21:I23))</f>
        <v>0</v>
      </c>
      <c r="J28" s="110" cm="1">
        <f t="array" ref="J28">SUM(IF(ISNA(J21:J23)=FALSE,J21:J23))</f>
        <v>0</v>
      </c>
      <c r="K28" s="6"/>
    </row>
    <row r="29" spans="1:11" ht="15" thickBot="1" x14ac:dyDescent="0.25">
      <c r="A29" s="6"/>
      <c r="B29" s="36" t="s">
        <v>121</v>
      </c>
      <c r="C29" s="37"/>
      <c r="D29" s="37"/>
      <c r="E29" s="112">
        <f>E24</f>
        <v>0</v>
      </c>
      <c r="F29" s="6"/>
      <c r="G29" s="36" t="s">
        <v>121</v>
      </c>
      <c r="H29" s="37"/>
      <c r="I29" s="47"/>
      <c r="J29" s="112">
        <f>J24</f>
        <v>0</v>
      </c>
      <c r="K29" s="6"/>
    </row>
    <row r="30" spans="1:11" ht="15" thickBot="1" x14ac:dyDescent="0.25">
      <c r="A30" s="6"/>
      <c r="B30" s="6"/>
      <c r="C30" s="6"/>
      <c r="D30" s="6"/>
      <c r="E30" s="6"/>
      <c r="F30" s="6"/>
      <c r="G30" s="6"/>
      <c r="H30" s="6"/>
      <c r="I30" s="6"/>
      <c r="J30" s="78"/>
      <c r="K30" s="6"/>
    </row>
    <row r="31" spans="1:11" ht="15" thickBot="1" x14ac:dyDescent="0.25">
      <c r="A31" s="6"/>
      <c r="B31" s="6"/>
      <c r="C31" s="6"/>
      <c r="D31" s="6"/>
      <c r="E31" s="6"/>
      <c r="F31" s="6"/>
      <c r="G31" s="151" t="s">
        <v>131</v>
      </c>
      <c r="H31" s="114" t="s">
        <v>132</v>
      </c>
      <c r="I31" s="114"/>
      <c r="J31" s="152">
        <f>D24+I24</f>
        <v>0</v>
      </c>
      <c r="K31" s="6"/>
    </row>
    <row r="32" spans="1:11" ht="15" thickBot="1" x14ac:dyDescent="0.25">
      <c r="A32" s="6"/>
      <c r="B32" s="6"/>
      <c r="C32" s="6"/>
      <c r="D32" s="6"/>
      <c r="E32" s="6"/>
      <c r="F32" s="6"/>
      <c r="G32" s="113">
        <v>45855</v>
      </c>
      <c r="H32" s="114"/>
      <c r="I32" s="114"/>
      <c r="J32" s="115">
        <f>E24+J24</f>
        <v>0</v>
      </c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5" spans="1:11" x14ac:dyDescent="0.2">
      <c r="J35" s="108"/>
    </row>
    <row r="36" spans="1:11" x14ac:dyDescent="0.2">
      <c r="J36" s="108"/>
    </row>
  </sheetData>
  <pageMargins left="0.7" right="0.7" top="0.78740157499999996" bottom="0.78740157499999996" header="0.3" footer="0.3"/>
  <pageSetup paperSize="9" scale="9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F44DBE-4E9F-4382-9E08-DFDF01CA3867}">
          <x14:formula1>
            <xm:f>'Backend (nicht ändern)'!$A$38:$A$46</xm:f>
          </x14:formula1>
          <xm:sqref>C4</xm:sqref>
        </x14:dataValidation>
        <x14:dataValidation type="list" allowBlank="1" showInputMessage="1" showErrorMessage="1" xr:uid="{D226EF2B-378F-42AB-B19F-5248E64D792F}">
          <x14:formula1>
            <xm:f>'Backend (nicht ändern)'!$B$38:$B$48</xm:f>
          </x14:formula1>
          <xm:sqref>C6</xm:sqref>
        </x14:dataValidation>
        <x14:dataValidation type="list" allowBlank="1" showInputMessage="1" showErrorMessage="1" xr:uid="{74008E4E-2C7A-47F7-9979-A8738C656052}">
          <x14:formula1>
            <xm:f>'Backend (nicht ändern)'!$A$52:$A$53</xm:f>
          </x14:formula1>
          <xm:sqref>B8</xm:sqref>
        </x14:dataValidation>
        <x14:dataValidation type="list" allowBlank="1" showInputMessage="1" xr:uid="{72E5148D-C4D2-47E5-890C-2D2776A29E44}">
          <x14:formula1>
            <xm:f>'Backend (nicht ändern)'!$A$5:$A$31</xm:f>
          </x14:formula1>
          <xm:sqref>C8</xm:sqref>
        </x14:dataValidation>
        <x14:dataValidation type="list" allowBlank="1" showInputMessage="1" showErrorMessage="1" xr:uid="{20DDAF94-EF60-4564-BE33-3EA50AB7D7B2}">
          <x14:formula1>
            <xm:f>'Backend (nicht ändern)'!$B$38:$B$49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8BA7-4BEC-4349-82BA-E8460525F258}">
  <sheetPr>
    <tabColor rgb="FF92D050"/>
  </sheetPr>
  <dimension ref="A1:AR108"/>
  <sheetViews>
    <sheetView zoomScale="115" zoomScaleNormal="115" zoomScaleSheetLayoutView="55" zoomScalePageLayoutView="55" workbookViewId="0">
      <selection activeCell="J6" sqref="J6:K6"/>
    </sheetView>
  </sheetViews>
  <sheetFormatPr baseColWidth="10" defaultColWidth="7.75" defaultRowHeight="14.25" x14ac:dyDescent="0.2"/>
  <cols>
    <col min="1" max="1" width="3.25" style="90" customWidth="1"/>
    <col min="2" max="2" width="11.625" style="90" customWidth="1"/>
    <col min="3" max="3" width="12.5" style="90" customWidth="1"/>
    <col min="4" max="4" width="8.875" style="90" bestFit="1" customWidth="1"/>
    <col min="5" max="5" width="8.5" style="90" customWidth="1"/>
    <col min="6" max="6" width="10.875" style="90" bestFit="1" customWidth="1"/>
    <col min="7" max="7" width="9.625" style="90" customWidth="1"/>
    <col min="8" max="8" width="10.875" style="90" bestFit="1" customWidth="1"/>
    <col min="9" max="9" width="8.375" style="90" customWidth="1"/>
    <col min="10" max="10" width="10.875" style="90" bestFit="1" customWidth="1"/>
    <col min="11" max="11" width="9.125" style="90" customWidth="1"/>
    <col min="12" max="12" width="10.875" style="90" bestFit="1" customWidth="1"/>
    <col min="13" max="13" width="9" style="90" customWidth="1"/>
    <col min="14" max="14" width="10.875" style="90" bestFit="1" customWidth="1"/>
    <col min="15" max="15" width="8.625" style="90" customWidth="1"/>
    <col min="16" max="16" width="10.875" style="90" bestFit="1" customWidth="1"/>
    <col min="17" max="17" width="8.875" style="90" customWidth="1"/>
    <col min="18" max="18" width="10.875" style="90" bestFit="1" customWidth="1"/>
    <col min="19" max="19" width="10.625" style="90" bestFit="1" customWidth="1"/>
    <col min="20" max="20" width="14" style="90" bestFit="1" customWidth="1"/>
    <col min="21" max="21" width="5" style="90" bestFit="1" customWidth="1"/>
    <col min="22" max="22" width="22.625" style="90" customWidth="1"/>
    <col min="23" max="23" width="14" style="90" customWidth="1"/>
    <col min="24" max="24" width="8.75" style="90" customWidth="1"/>
    <col min="25" max="25" width="4.25" style="90" customWidth="1"/>
    <col min="26" max="26" width="22.625" style="90" customWidth="1"/>
    <col min="27" max="27" width="14" style="90" customWidth="1"/>
    <col min="28" max="28" width="6.75" style="90" customWidth="1"/>
    <col min="29" max="29" width="3.625" style="90" customWidth="1"/>
    <col min="30" max="30" width="22.625" style="90" customWidth="1"/>
    <col min="31" max="31" width="14" style="90" customWidth="1"/>
    <col min="32" max="32" width="6.75" style="90" customWidth="1"/>
    <col min="33" max="33" width="4.5" style="90" customWidth="1"/>
    <col min="34" max="34" width="0.125" style="90" hidden="1" customWidth="1"/>
    <col min="35" max="35" width="22.625" style="90" customWidth="1"/>
    <col min="36" max="36" width="14" style="90" customWidth="1"/>
    <col min="37" max="37" width="6.75" style="90" customWidth="1"/>
    <col min="38" max="38" width="5.25" style="90" customWidth="1"/>
    <col min="39" max="16384" width="7.75" style="90"/>
  </cols>
  <sheetData>
    <row r="1" spans="1:44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44" ht="16.5" thickBot="1" x14ac:dyDescent="0.25">
      <c r="A2" s="6"/>
      <c r="B2" s="11" t="s">
        <v>42</v>
      </c>
      <c r="C2" s="6"/>
      <c r="D2" s="130">
        <f>Übersicht!B24</f>
        <v>45855</v>
      </c>
      <c r="E2" s="13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6" t="s">
        <v>105</v>
      </c>
      <c r="S2" s="55" t="str">
        <f>Übersicht!I2</f>
        <v>bitte eintragen</v>
      </c>
      <c r="T2" s="6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44" ht="13.9" customHeight="1" x14ac:dyDescent="0.2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9"/>
      <c r="V3" s="140" t="s">
        <v>112</v>
      </c>
      <c r="W3" s="142" t="s">
        <v>106</v>
      </c>
      <c r="X3" s="143"/>
      <c r="Y3" s="89"/>
      <c r="Z3" s="140" t="s">
        <v>112</v>
      </c>
      <c r="AA3" s="142" t="s">
        <v>106</v>
      </c>
      <c r="AB3" s="143"/>
      <c r="AC3" s="89"/>
      <c r="AD3" s="140" t="s">
        <v>112</v>
      </c>
      <c r="AE3" s="142" t="s">
        <v>106</v>
      </c>
      <c r="AF3" s="143"/>
      <c r="AG3" s="89"/>
      <c r="AI3" s="140" t="s">
        <v>112</v>
      </c>
      <c r="AJ3" s="142" t="s">
        <v>106</v>
      </c>
      <c r="AK3" s="143"/>
      <c r="AL3" s="89"/>
    </row>
    <row r="4" spans="1:44" ht="15" thickBot="1" x14ac:dyDescent="0.25">
      <c r="A4" s="6"/>
      <c r="B4" s="6" t="s">
        <v>50</v>
      </c>
      <c r="C4" s="12" t="str">
        <f>Übersicht!E4</f>
        <v>XXX</v>
      </c>
      <c r="D4" s="6" t="str">
        <f>Übersicht!E5</f>
        <v>XXX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9"/>
      <c r="V4" s="141"/>
      <c r="W4" s="144"/>
      <c r="X4" s="145"/>
      <c r="Y4" s="89"/>
      <c r="Z4" s="141"/>
      <c r="AA4" s="144"/>
      <c r="AB4" s="145"/>
      <c r="AC4" s="89"/>
      <c r="AD4" s="141"/>
      <c r="AE4" s="144"/>
      <c r="AF4" s="145"/>
      <c r="AG4" s="89"/>
      <c r="AI4" s="141"/>
      <c r="AJ4" s="144"/>
      <c r="AK4" s="145"/>
      <c r="AL4" s="89"/>
    </row>
    <row r="5" spans="1:44" ht="15.75" thickTop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89"/>
      <c r="V5" s="136" t="s">
        <v>109</v>
      </c>
      <c r="W5" s="136" t="s">
        <v>110</v>
      </c>
      <c r="X5" s="138" t="s">
        <v>54</v>
      </c>
      <c r="Y5" s="89"/>
      <c r="Z5" s="136" t="s">
        <v>109</v>
      </c>
      <c r="AA5" s="136" t="s">
        <v>110</v>
      </c>
      <c r="AB5" s="138" t="s">
        <v>54</v>
      </c>
      <c r="AC5" s="89"/>
      <c r="AD5" s="136" t="s">
        <v>109</v>
      </c>
      <c r="AE5" s="136" t="s">
        <v>110</v>
      </c>
      <c r="AF5" s="138" t="s">
        <v>54</v>
      </c>
      <c r="AG5" s="89"/>
      <c r="AI5" s="136" t="s">
        <v>109</v>
      </c>
      <c r="AJ5" s="136" t="s">
        <v>110</v>
      </c>
      <c r="AK5" s="138" t="s">
        <v>54</v>
      </c>
      <c r="AL5" s="89"/>
    </row>
    <row r="6" spans="1:44" s="91" customFormat="1" ht="15" thickBot="1" x14ac:dyDescent="0.25">
      <c r="A6" s="9"/>
      <c r="B6" s="133" t="s">
        <v>124</v>
      </c>
      <c r="C6" s="134"/>
      <c r="D6" s="134"/>
      <c r="E6" s="135"/>
      <c r="F6" s="124">
        <v>45658</v>
      </c>
      <c r="G6" s="125"/>
      <c r="H6" s="124">
        <v>45689</v>
      </c>
      <c r="I6" s="125"/>
      <c r="J6" s="124">
        <v>45717</v>
      </c>
      <c r="K6" s="125"/>
      <c r="L6" s="124">
        <v>45748</v>
      </c>
      <c r="M6" s="125"/>
      <c r="N6" s="124">
        <v>45778</v>
      </c>
      <c r="O6" s="125"/>
      <c r="P6" s="124">
        <v>45809</v>
      </c>
      <c r="Q6" s="125"/>
      <c r="R6" s="6"/>
      <c r="S6" s="6"/>
      <c r="T6" s="6"/>
      <c r="U6" s="89"/>
      <c r="V6" s="137"/>
      <c r="W6" s="137"/>
      <c r="X6" s="139"/>
      <c r="Y6" s="89"/>
      <c r="Z6" s="137"/>
      <c r="AA6" s="137"/>
      <c r="AB6" s="139"/>
      <c r="AC6" s="89"/>
      <c r="AD6" s="137"/>
      <c r="AE6" s="137"/>
      <c r="AF6" s="139"/>
      <c r="AG6" s="89"/>
      <c r="AH6" s="90"/>
      <c r="AI6" s="137"/>
      <c r="AJ6" s="137"/>
      <c r="AK6" s="139"/>
      <c r="AL6" s="89"/>
      <c r="AM6" s="90"/>
      <c r="AN6" s="90"/>
      <c r="AO6" s="90"/>
      <c r="AP6" s="90"/>
      <c r="AQ6" s="90"/>
      <c r="AR6" s="90"/>
    </row>
    <row r="7" spans="1:44" s="91" customFormat="1" ht="15" thickBot="1" x14ac:dyDescent="0.25">
      <c r="A7" s="9"/>
      <c r="B7" s="22" t="s">
        <v>0</v>
      </c>
      <c r="C7" s="32" t="s">
        <v>1</v>
      </c>
      <c r="D7" s="32" t="s">
        <v>41</v>
      </c>
      <c r="E7" s="23" t="s">
        <v>54</v>
      </c>
      <c r="F7" s="22" t="s">
        <v>43</v>
      </c>
      <c r="G7" s="16" t="s">
        <v>126</v>
      </c>
      <c r="H7" s="22" t="s">
        <v>43</v>
      </c>
      <c r="I7" s="16" t="s">
        <v>126</v>
      </c>
      <c r="J7" s="21" t="s">
        <v>43</v>
      </c>
      <c r="K7" s="23" t="s">
        <v>126</v>
      </c>
      <c r="L7" s="22" t="s">
        <v>43</v>
      </c>
      <c r="M7" s="16" t="s">
        <v>126</v>
      </c>
      <c r="N7" s="22" t="s">
        <v>43</v>
      </c>
      <c r="O7" s="16" t="s">
        <v>126</v>
      </c>
      <c r="P7" s="22" t="s">
        <v>43</v>
      </c>
      <c r="Q7" s="16" t="s">
        <v>126</v>
      </c>
      <c r="R7" s="6"/>
      <c r="S7" s="6"/>
      <c r="T7" s="6"/>
      <c r="U7" s="89"/>
      <c r="V7" s="74" t="s">
        <v>5</v>
      </c>
      <c r="W7" s="75"/>
      <c r="X7" s="87"/>
      <c r="Y7" s="89"/>
      <c r="Z7" s="74" t="s">
        <v>5</v>
      </c>
      <c r="AA7" s="75"/>
      <c r="AB7" s="87"/>
      <c r="AC7" s="89"/>
      <c r="AD7" s="74" t="s">
        <v>5</v>
      </c>
      <c r="AE7" s="75"/>
      <c r="AF7" s="87"/>
      <c r="AG7" s="89"/>
      <c r="AH7" s="90"/>
      <c r="AI7" s="74" t="s">
        <v>5</v>
      </c>
      <c r="AJ7" s="75"/>
      <c r="AK7" s="87"/>
      <c r="AL7" s="89"/>
      <c r="AM7" s="90"/>
      <c r="AN7" s="90"/>
      <c r="AO7" s="90"/>
      <c r="AP7" s="90"/>
      <c r="AQ7" s="90"/>
      <c r="AR7" s="90"/>
    </row>
    <row r="8" spans="1:44" x14ac:dyDescent="0.2">
      <c r="A8" s="6"/>
      <c r="B8" s="69"/>
      <c r="C8" s="70" t="s">
        <v>122</v>
      </c>
      <c r="D8" s="71">
        <v>0.20833333333333301</v>
      </c>
      <c r="E8" s="82">
        <v>0</v>
      </c>
      <c r="F8" s="92">
        <f>HLOOKUP($C8,'Backend (nicht ändern)'!$H$2:$M$34,18,FALSE)</f>
        <v>0</v>
      </c>
      <c r="G8" s="83">
        <f>$E8*F8</f>
        <v>0</v>
      </c>
      <c r="H8" s="92">
        <f>HLOOKUP($C8,'Backend (nicht ändern)'!$H$2:$M$34,19,FALSE)</f>
        <v>0</v>
      </c>
      <c r="I8" s="83">
        <f>$E8*H8</f>
        <v>0</v>
      </c>
      <c r="J8" s="92">
        <f>HLOOKUP($C8,'Backend (nicht ändern)'!$H$2:$M$34,20,FALSE)</f>
        <v>0</v>
      </c>
      <c r="K8" s="83">
        <f>$E8*J8</f>
        <v>0</v>
      </c>
      <c r="L8" s="92">
        <f>HLOOKUP($C8,'Backend (nicht ändern)'!$H$2:$M$34,21,FALSE)</f>
        <v>0</v>
      </c>
      <c r="M8" s="83">
        <f>$E8*L8</f>
        <v>0</v>
      </c>
      <c r="N8" s="92">
        <f>HLOOKUP($C8,'Backend (nicht ändern)'!$H$2:$M$34,22,FALSE)</f>
        <v>0</v>
      </c>
      <c r="O8" s="83">
        <f>$E8*N8</f>
        <v>0</v>
      </c>
      <c r="P8" s="92">
        <f>HLOOKUP($C8,'Backend (nicht ändern)'!$H$2:$M$34,23,FALSE)</f>
        <v>0</v>
      </c>
      <c r="Q8" s="83">
        <f>$E8*P8</f>
        <v>0</v>
      </c>
      <c r="R8" s="6"/>
      <c r="S8" s="6"/>
      <c r="T8" s="6"/>
      <c r="U8" s="89"/>
      <c r="V8" s="76"/>
      <c r="W8" s="77"/>
      <c r="X8" s="87"/>
      <c r="Y8" s="89"/>
      <c r="Z8" s="76"/>
      <c r="AA8" s="77"/>
      <c r="AB8" s="87"/>
      <c r="AC8" s="89"/>
      <c r="AD8" s="76"/>
      <c r="AE8" s="77"/>
      <c r="AF8" s="87"/>
      <c r="AG8" s="89"/>
      <c r="AI8" s="76"/>
      <c r="AJ8" s="77"/>
      <c r="AK8" s="87"/>
      <c r="AL8" s="89"/>
    </row>
    <row r="9" spans="1:44" x14ac:dyDescent="0.2">
      <c r="A9" s="6"/>
      <c r="B9" s="72"/>
      <c r="C9" s="70" t="s">
        <v>122</v>
      </c>
      <c r="D9" s="71">
        <v>0.25</v>
      </c>
      <c r="E9" s="82">
        <v>0</v>
      </c>
      <c r="F9" s="92">
        <f>HLOOKUP($C9,'Backend (nicht ändern)'!$H$2:$M$34,18,FALSE)</f>
        <v>0</v>
      </c>
      <c r="G9" s="84">
        <f>$E9*F9</f>
        <v>0</v>
      </c>
      <c r="H9" s="92">
        <f>HLOOKUP($C9,'Backend (nicht ändern)'!$H$2:$M$34,19,FALSE)</f>
        <v>0</v>
      </c>
      <c r="I9" s="84">
        <f>$E9*H9</f>
        <v>0</v>
      </c>
      <c r="J9" s="92">
        <f>HLOOKUP($C9,'Backend (nicht ändern)'!$H$2:$M$34,20,FALSE)</f>
        <v>0</v>
      </c>
      <c r="K9" s="84">
        <f>$E9*J9</f>
        <v>0</v>
      </c>
      <c r="L9" s="92">
        <f>HLOOKUP($C9,'Backend (nicht ändern)'!$H$2:$M$34,21,FALSE)</f>
        <v>0</v>
      </c>
      <c r="M9" s="84">
        <f t="shared" ref="M9" si="0">$E9*L9</f>
        <v>0</v>
      </c>
      <c r="N9" s="92">
        <f>HLOOKUP($C9,'Backend (nicht ändern)'!$H$2:$M$34,22,FALSE)</f>
        <v>0</v>
      </c>
      <c r="O9" s="84">
        <f t="shared" ref="O9" si="1">$E9*N9</f>
        <v>0</v>
      </c>
      <c r="P9" s="92">
        <f>HLOOKUP($C9,'Backend (nicht ändern)'!$H$2:$M$34,23,FALSE)</f>
        <v>0</v>
      </c>
      <c r="Q9" s="84">
        <f t="shared" ref="Q9:Q26" si="2">$E9*P9</f>
        <v>0</v>
      </c>
      <c r="R9" s="6"/>
      <c r="S9" s="6"/>
      <c r="T9" s="6"/>
      <c r="U9" s="89"/>
      <c r="V9" s="76"/>
      <c r="W9" s="77"/>
      <c r="X9" s="87"/>
      <c r="Y9" s="89"/>
      <c r="Z9" s="76"/>
      <c r="AA9" s="77"/>
      <c r="AB9" s="87"/>
      <c r="AC9" s="89"/>
      <c r="AD9" s="76"/>
      <c r="AE9" s="77"/>
      <c r="AF9" s="87"/>
      <c r="AG9" s="89"/>
      <c r="AI9" s="76"/>
      <c r="AJ9" s="77"/>
      <c r="AK9" s="87"/>
      <c r="AL9" s="89"/>
    </row>
    <row r="10" spans="1:44" x14ac:dyDescent="0.2">
      <c r="A10" s="6"/>
      <c r="B10" s="72"/>
      <c r="C10" s="70" t="s">
        <v>122</v>
      </c>
      <c r="D10" s="71">
        <v>0.29166666666666602</v>
      </c>
      <c r="E10" s="82">
        <v>0</v>
      </c>
      <c r="F10" s="92">
        <f>HLOOKUP($C10,'Backend (nicht ändern)'!$H$2:$M$34,18,FALSE)</f>
        <v>0</v>
      </c>
      <c r="G10" s="84">
        <f t="shared" ref="G10:G14" si="3">$E10*F10</f>
        <v>0</v>
      </c>
      <c r="H10" s="92">
        <f>HLOOKUP($C10,'Backend (nicht ändern)'!$H$2:$M$34,19,FALSE)</f>
        <v>0</v>
      </c>
      <c r="I10" s="84">
        <f t="shared" ref="I10:I14" si="4">$E10*H10</f>
        <v>0</v>
      </c>
      <c r="J10" s="92">
        <f>HLOOKUP($C10,'Backend (nicht ändern)'!$H$2:$M$34,20,FALSE)</f>
        <v>0</v>
      </c>
      <c r="K10" s="84">
        <f t="shared" ref="K10:K26" si="5">$E10*J10</f>
        <v>0</v>
      </c>
      <c r="L10" s="92">
        <f>HLOOKUP($C10,'Backend (nicht ändern)'!$H$2:$M$34,21,FALSE)</f>
        <v>0</v>
      </c>
      <c r="M10" s="84">
        <f t="shared" ref="M10" si="6">$E10*L10</f>
        <v>0</v>
      </c>
      <c r="N10" s="92">
        <f>HLOOKUP($C10,'Backend (nicht ändern)'!$H$2:$M$34,22,FALSE)</f>
        <v>0</v>
      </c>
      <c r="O10" s="84">
        <f t="shared" ref="O10" si="7">$E10*N10</f>
        <v>0</v>
      </c>
      <c r="P10" s="92">
        <f>HLOOKUP($C10,'Backend (nicht ändern)'!$H$2:$M$34,23,FALSE)</f>
        <v>0</v>
      </c>
      <c r="Q10" s="84">
        <f t="shared" si="2"/>
        <v>0</v>
      </c>
      <c r="R10" s="6"/>
      <c r="S10" s="6"/>
      <c r="T10" s="6"/>
      <c r="U10" s="89"/>
      <c r="V10" s="76"/>
      <c r="W10" s="77"/>
      <c r="X10" s="87"/>
      <c r="Y10" s="89"/>
      <c r="Z10" s="76"/>
      <c r="AA10" s="77"/>
      <c r="AB10" s="87"/>
      <c r="AC10" s="89"/>
      <c r="AD10" s="76"/>
      <c r="AE10" s="77"/>
      <c r="AF10" s="87"/>
      <c r="AG10" s="89"/>
      <c r="AI10" s="76"/>
      <c r="AJ10" s="77"/>
      <c r="AK10" s="87"/>
      <c r="AL10" s="89"/>
    </row>
    <row r="11" spans="1:44" x14ac:dyDescent="0.2">
      <c r="A11" s="6"/>
      <c r="B11" s="72"/>
      <c r="C11" s="70" t="s">
        <v>122</v>
      </c>
      <c r="D11" s="71">
        <v>0.33333333333333298</v>
      </c>
      <c r="E11" s="82">
        <v>0</v>
      </c>
      <c r="F11" s="92">
        <f>HLOOKUP($C11,'Backend (nicht ändern)'!$H$2:$M$34,18,FALSE)</f>
        <v>0</v>
      </c>
      <c r="G11" s="84">
        <f t="shared" si="3"/>
        <v>0</v>
      </c>
      <c r="H11" s="92">
        <f>HLOOKUP($C11,'Backend (nicht ändern)'!$H$2:$M$34,19,FALSE)</f>
        <v>0</v>
      </c>
      <c r="I11" s="84">
        <f t="shared" si="4"/>
        <v>0</v>
      </c>
      <c r="J11" s="92">
        <f>HLOOKUP($C11,'Backend (nicht ändern)'!$H$2:$M$34,20,FALSE)</f>
        <v>0</v>
      </c>
      <c r="K11" s="84">
        <f t="shared" si="5"/>
        <v>0</v>
      </c>
      <c r="L11" s="92">
        <f>HLOOKUP($C11,'Backend (nicht ändern)'!$H$2:$M$34,21,FALSE)</f>
        <v>0</v>
      </c>
      <c r="M11" s="84">
        <f t="shared" ref="M11" si="8">$E11*L11</f>
        <v>0</v>
      </c>
      <c r="N11" s="92">
        <f>HLOOKUP($C11,'Backend (nicht ändern)'!$H$2:$M$34,22,FALSE)</f>
        <v>0</v>
      </c>
      <c r="O11" s="84">
        <f t="shared" ref="O11" si="9">$E11*N11</f>
        <v>0</v>
      </c>
      <c r="P11" s="92">
        <f>HLOOKUP($C11,'Backend (nicht ändern)'!$H$2:$M$34,23,FALSE)</f>
        <v>0</v>
      </c>
      <c r="Q11" s="84">
        <f t="shared" si="2"/>
        <v>0</v>
      </c>
      <c r="R11" s="6"/>
      <c r="S11" s="6"/>
      <c r="T11" s="6"/>
      <c r="U11" s="89"/>
      <c r="V11" s="76"/>
      <c r="W11" s="77"/>
      <c r="X11" s="87"/>
      <c r="Y11" s="89"/>
      <c r="Z11" s="76"/>
      <c r="AA11" s="77"/>
      <c r="AB11" s="87"/>
      <c r="AC11" s="89"/>
      <c r="AD11" s="76"/>
      <c r="AE11" s="77"/>
      <c r="AF11" s="87"/>
      <c r="AG11" s="89"/>
      <c r="AI11" s="76"/>
      <c r="AJ11" s="77"/>
      <c r="AK11" s="87"/>
      <c r="AL11" s="89"/>
    </row>
    <row r="12" spans="1:44" x14ac:dyDescent="0.2">
      <c r="A12" s="6"/>
      <c r="B12" s="72"/>
      <c r="C12" s="70" t="s">
        <v>122</v>
      </c>
      <c r="D12" s="71">
        <v>0.375</v>
      </c>
      <c r="E12" s="82">
        <v>0</v>
      </c>
      <c r="F12" s="92">
        <f>HLOOKUP($C12,'Backend (nicht ändern)'!$H$2:$M$34,18,FALSE)</f>
        <v>0</v>
      </c>
      <c r="G12" s="84">
        <f t="shared" si="3"/>
        <v>0</v>
      </c>
      <c r="H12" s="92">
        <f>HLOOKUP($C12,'Backend (nicht ändern)'!$H$2:$M$34,19,FALSE)</f>
        <v>0</v>
      </c>
      <c r="I12" s="84">
        <f t="shared" si="4"/>
        <v>0</v>
      </c>
      <c r="J12" s="92">
        <f>HLOOKUP($C12,'Backend (nicht ändern)'!$H$2:$M$34,20,FALSE)</f>
        <v>0</v>
      </c>
      <c r="K12" s="84">
        <f t="shared" si="5"/>
        <v>0</v>
      </c>
      <c r="L12" s="92">
        <f>HLOOKUP($C12,'Backend (nicht ändern)'!$H$2:$M$34,21,FALSE)</f>
        <v>0</v>
      </c>
      <c r="M12" s="84">
        <f t="shared" ref="M12" si="10">$E12*L12</f>
        <v>0</v>
      </c>
      <c r="N12" s="92">
        <f>HLOOKUP($C12,'Backend (nicht ändern)'!$H$2:$M$34,22,FALSE)</f>
        <v>0</v>
      </c>
      <c r="O12" s="84">
        <f t="shared" ref="O12" si="11">$E12*N12</f>
        <v>0</v>
      </c>
      <c r="P12" s="92">
        <f>HLOOKUP($C12,'Backend (nicht ändern)'!$H$2:$M$34,23,FALSE)</f>
        <v>0</v>
      </c>
      <c r="Q12" s="84">
        <f t="shared" si="2"/>
        <v>0</v>
      </c>
      <c r="R12" s="6"/>
      <c r="S12" s="6"/>
      <c r="T12" s="6"/>
      <c r="U12" s="89"/>
      <c r="V12" s="76"/>
      <c r="W12" s="77"/>
      <c r="X12" s="87"/>
      <c r="Y12" s="89"/>
      <c r="Z12" s="76"/>
      <c r="AA12" s="77"/>
      <c r="AB12" s="87"/>
      <c r="AC12" s="89"/>
      <c r="AD12" s="76"/>
      <c r="AE12" s="77"/>
      <c r="AF12" s="87"/>
      <c r="AG12" s="89"/>
      <c r="AI12" s="76"/>
      <c r="AJ12" s="77"/>
      <c r="AK12" s="87"/>
      <c r="AL12" s="89"/>
    </row>
    <row r="13" spans="1:44" x14ac:dyDescent="0.2">
      <c r="A13" s="6"/>
      <c r="B13" s="72"/>
      <c r="C13" s="70" t="s">
        <v>122</v>
      </c>
      <c r="D13" s="71">
        <v>0.41666666666666602</v>
      </c>
      <c r="E13" s="82">
        <v>0</v>
      </c>
      <c r="F13" s="92">
        <f>HLOOKUP($C13,'Backend (nicht ändern)'!$H$2:$M$34,18,FALSE)</f>
        <v>0</v>
      </c>
      <c r="G13" s="84">
        <f t="shared" si="3"/>
        <v>0</v>
      </c>
      <c r="H13" s="92">
        <f>HLOOKUP($C13,'Backend (nicht ändern)'!$H$2:$M$34,19,FALSE)</f>
        <v>0</v>
      </c>
      <c r="I13" s="84">
        <f t="shared" si="4"/>
        <v>0</v>
      </c>
      <c r="J13" s="92">
        <f>HLOOKUP($C13,'Backend (nicht ändern)'!$H$2:$M$34,20,FALSE)</f>
        <v>0</v>
      </c>
      <c r="K13" s="84">
        <f t="shared" si="5"/>
        <v>0</v>
      </c>
      <c r="L13" s="92">
        <f>HLOOKUP($C13,'Backend (nicht ändern)'!$H$2:$M$34,21,FALSE)</f>
        <v>0</v>
      </c>
      <c r="M13" s="84">
        <f t="shared" ref="M13" si="12">$E13*L13</f>
        <v>0</v>
      </c>
      <c r="N13" s="92">
        <f>HLOOKUP($C13,'Backend (nicht ändern)'!$H$2:$M$34,22,FALSE)</f>
        <v>0</v>
      </c>
      <c r="O13" s="84">
        <f t="shared" ref="O13" si="13">$E13*N13</f>
        <v>0</v>
      </c>
      <c r="P13" s="92">
        <f>HLOOKUP($C13,'Backend (nicht ändern)'!$H$2:$M$34,23,FALSE)</f>
        <v>0</v>
      </c>
      <c r="Q13" s="84">
        <f t="shared" si="2"/>
        <v>0</v>
      </c>
      <c r="R13" s="6"/>
      <c r="S13" s="6"/>
      <c r="T13" s="6"/>
      <c r="U13" s="89"/>
      <c r="V13" s="76"/>
      <c r="W13" s="77"/>
      <c r="X13" s="87"/>
      <c r="Y13" s="89"/>
      <c r="Z13" s="76"/>
      <c r="AA13" s="77"/>
      <c r="AB13" s="87"/>
      <c r="AC13" s="89"/>
      <c r="AD13" s="76"/>
      <c r="AE13" s="77"/>
      <c r="AF13" s="87"/>
      <c r="AG13" s="89"/>
      <c r="AI13" s="76"/>
      <c r="AJ13" s="77"/>
      <c r="AK13" s="87"/>
      <c r="AL13" s="89"/>
    </row>
    <row r="14" spans="1:44" x14ac:dyDescent="0.2">
      <c r="A14" s="6"/>
      <c r="B14" s="72"/>
      <c r="C14" s="70" t="s">
        <v>122</v>
      </c>
      <c r="D14" s="71">
        <v>0.45833333333333298</v>
      </c>
      <c r="E14" s="82">
        <v>0</v>
      </c>
      <c r="F14" s="92">
        <f>HLOOKUP($C14,'Backend (nicht ändern)'!$H$2:$M$34,18,FALSE)</f>
        <v>0</v>
      </c>
      <c r="G14" s="84">
        <f t="shared" si="3"/>
        <v>0</v>
      </c>
      <c r="H14" s="92">
        <f>HLOOKUP($C14,'Backend (nicht ändern)'!$H$2:$M$34,19,FALSE)</f>
        <v>0</v>
      </c>
      <c r="I14" s="84">
        <f t="shared" si="4"/>
        <v>0</v>
      </c>
      <c r="J14" s="92">
        <f>HLOOKUP($C14,'Backend (nicht ändern)'!$H$2:$M$34,20,FALSE)</f>
        <v>0</v>
      </c>
      <c r="K14" s="84">
        <f t="shared" si="5"/>
        <v>0</v>
      </c>
      <c r="L14" s="92">
        <f>HLOOKUP($C14,'Backend (nicht ändern)'!$H$2:$M$34,21,FALSE)</f>
        <v>0</v>
      </c>
      <c r="M14" s="84">
        <f t="shared" ref="M14" si="14">$E14*L14</f>
        <v>0</v>
      </c>
      <c r="N14" s="92">
        <f>HLOOKUP($C14,'Backend (nicht ändern)'!$H$2:$M$34,22,FALSE)</f>
        <v>0</v>
      </c>
      <c r="O14" s="84">
        <f t="shared" ref="O14" si="15">$E14*N14</f>
        <v>0</v>
      </c>
      <c r="P14" s="92">
        <f>HLOOKUP($C14,'Backend (nicht ändern)'!$H$2:$M$34,23,FALSE)</f>
        <v>0</v>
      </c>
      <c r="Q14" s="84">
        <f t="shared" si="2"/>
        <v>0</v>
      </c>
      <c r="R14" s="6"/>
      <c r="S14" s="6"/>
      <c r="T14" s="6"/>
      <c r="U14" s="89"/>
      <c r="V14" s="76"/>
      <c r="W14" s="77"/>
      <c r="X14" s="87"/>
      <c r="Y14" s="89"/>
      <c r="Z14" s="76"/>
      <c r="AA14" s="77"/>
      <c r="AB14" s="87"/>
      <c r="AC14" s="89"/>
      <c r="AD14" s="76"/>
      <c r="AE14" s="77"/>
      <c r="AF14" s="87"/>
      <c r="AG14" s="89"/>
      <c r="AI14" s="76"/>
      <c r="AJ14" s="77"/>
      <c r="AK14" s="87"/>
      <c r="AL14" s="89"/>
    </row>
    <row r="15" spans="1:44" x14ac:dyDescent="0.2">
      <c r="A15" s="6"/>
      <c r="B15" s="72"/>
      <c r="C15" s="70" t="s">
        <v>122</v>
      </c>
      <c r="D15" s="71">
        <v>0.5</v>
      </c>
      <c r="E15" s="82">
        <v>0</v>
      </c>
      <c r="F15" s="92">
        <f>HLOOKUP($C15,'Backend (nicht ändern)'!$H$2:$M$34,18,FALSE)</f>
        <v>0</v>
      </c>
      <c r="G15" s="84">
        <f>$E15*F15</f>
        <v>0</v>
      </c>
      <c r="H15" s="92">
        <f>HLOOKUP($C15,'Backend (nicht ändern)'!$H$2:$M$34,19,FALSE)</f>
        <v>0</v>
      </c>
      <c r="I15" s="84">
        <f>$E15*H15</f>
        <v>0</v>
      </c>
      <c r="J15" s="92">
        <f>HLOOKUP($C15,'Backend (nicht ändern)'!$H$2:$M$34,20,FALSE)</f>
        <v>0</v>
      </c>
      <c r="K15" s="84">
        <f t="shared" si="5"/>
        <v>0</v>
      </c>
      <c r="L15" s="92">
        <f>HLOOKUP($C15,'Backend (nicht ändern)'!$H$2:$M$34,21,FALSE)</f>
        <v>0</v>
      </c>
      <c r="M15" s="84">
        <f t="shared" ref="M15" si="16">$E15*L15</f>
        <v>0</v>
      </c>
      <c r="N15" s="92">
        <f>HLOOKUP($C15,'Backend (nicht ändern)'!$H$2:$M$34,22,FALSE)</f>
        <v>0</v>
      </c>
      <c r="O15" s="84">
        <f t="shared" ref="O15" si="17">$E15*N15</f>
        <v>0</v>
      </c>
      <c r="P15" s="92">
        <f>HLOOKUP($C15,'Backend (nicht ändern)'!$H$2:$M$34,23,FALSE)</f>
        <v>0</v>
      </c>
      <c r="Q15" s="84">
        <f t="shared" si="2"/>
        <v>0</v>
      </c>
      <c r="R15" s="6"/>
      <c r="S15" s="6"/>
      <c r="T15" s="6"/>
      <c r="U15" s="89"/>
      <c r="V15" s="76"/>
      <c r="W15" s="77"/>
      <c r="X15" s="87"/>
      <c r="Y15" s="89"/>
      <c r="Z15" s="76"/>
      <c r="AA15" s="77"/>
      <c r="AB15" s="87"/>
      <c r="AC15" s="89"/>
      <c r="AD15" s="76"/>
      <c r="AE15" s="77"/>
      <c r="AF15" s="87"/>
      <c r="AG15" s="89"/>
      <c r="AI15" s="76"/>
      <c r="AJ15" s="77"/>
      <c r="AK15" s="87"/>
      <c r="AL15" s="89"/>
    </row>
    <row r="16" spans="1:44" x14ac:dyDescent="0.2">
      <c r="A16" s="6"/>
      <c r="B16" s="72"/>
      <c r="C16" s="70" t="s">
        <v>122</v>
      </c>
      <c r="D16" s="71">
        <v>0.54166666666666596</v>
      </c>
      <c r="E16" s="82">
        <v>0</v>
      </c>
      <c r="F16" s="92">
        <f>HLOOKUP($C16,'Backend (nicht ändern)'!$H$2:$M$34,18,FALSE)</f>
        <v>0</v>
      </c>
      <c r="G16" s="84">
        <f t="shared" ref="G16:G26" si="18">$E16*F16</f>
        <v>0</v>
      </c>
      <c r="H16" s="92">
        <f>HLOOKUP($C16,'Backend (nicht ändern)'!$H$2:$M$34,19,FALSE)</f>
        <v>0</v>
      </c>
      <c r="I16" s="84">
        <f t="shared" ref="I16:I26" si="19">$E16*H16</f>
        <v>0</v>
      </c>
      <c r="J16" s="92">
        <f>HLOOKUP($C16,'Backend (nicht ändern)'!$H$2:$M$34,20,FALSE)</f>
        <v>0</v>
      </c>
      <c r="K16" s="84">
        <f t="shared" si="5"/>
        <v>0</v>
      </c>
      <c r="L16" s="92">
        <f>HLOOKUP($C16,'Backend (nicht ändern)'!$H$2:$M$34,21,FALSE)</f>
        <v>0</v>
      </c>
      <c r="M16" s="84">
        <f t="shared" ref="M16" si="20">$E16*L16</f>
        <v>0</v>
      </c>
      <c r="N16" s="92">
        <f>HLOOKUP($C16,'Backend (nicht ändern)'!$H$2:$M$34,22,FALSE)</f>
        <v>0</v>
      </c>
      <c r="O16" s="84">
        <f t="shared" ref="O16" si="21">$E16*N16</f>
        <v>0</v>
      </c>
      <c r="P16" s="92">
        <f>HLOOKUP($C16,'Backend (nicht ändern)'!$H$2:$M$34,23,FALSE)</f>
        <v>0</v>
      </c>
      <c r="Q16" s="84">
        <f t="shared" si="2"/>
        <v>0</v>
      </c>
      <c r="R16" s="6"/>
      <c r="S16" s="6"/>
      <c r="T16" s="6"/>
      <c r="U16" s="89"/>
      <c r="V16" s="76"/>
      <c r="W16" s="77"/>
      <c r="X16" s="87"/>
      <c r="Y16" s="89"/>
      <c r="Z16" s="76"/>
      <c r="AA16" s="77"/>
      <c r="AB16" s="87"/>
      <c r="AC16" s="89"/>
      <c r="AD16" s="76"/>
      <c r="AE16" s="77"/>
      <c r="AF16" s="87"/>
      <c r="AG16" s="89"/>
      <c r="AI16" s="76"/>
      <c r="AJ16" s="77"/>
      <c r="AK16" s="87"/>
      <c r="AL16" s="89"/>
    </row>
    <row r="17" spans="1:40" x14ac:dyDescent="0.2">
      <c r="A17" s="6"/>
      <c r="B17" s="72"/>
      <c r="C17" s="70" t="s">
        <v>122</v>
      </c>
      <c r="D17" s="71">
        <v>0.58333333333333304</v>
      </c>
      <c r="E17" s="82">
        <v>0</v>
      </c>
      <c r="F17" s="92">
        <f>HLOOKUP($C17,'Backend (nicht ändern)'!$H$2:$M$34,18,FALSE)</f>
        <v>0</v>
      </c>
      <c r="G17" s="84">
        <f t="shared" si="18"/>
        <v>0</v>
      </c>
      <c r="H17" s="92">
        <f>HLOOKUP($C17,'Backend (nicht ändern)'!$H$2:$M$34,19,FALSE)</f>
        <v>0</v>
      </c>
      <c r="I17" s="84">
        <f t="shared" si="19"/>
        <v>0</v>
      </c>
      <c r="J17" s="92">
        <f>HLOOKUP($C17,'Backend (nicht ändern)'!$H$2:$M$34,20,FALSE)</f>
        <v>0</v>
      </c>
      <c r="K17" s="84">
        <f t="shared" si="5"/>
        <v>0</v>
      </c>
      <c r="L17" s="92">
        <f>HLOOKUP($C17,'Backend (nicht ändern)'!$H$2:$M$34,21,FALSE)</f>
        <v>0</v>
      </c>
      <c r="M17" s="84">
        <f t="shared" ref="M17" si="22">$E17*L17</f>
        <v>0</v>
      </c>
      <c r="N17" s="92">
        <f>HLOOKUP($C17,'Backend (nicht ändern)'!$H$2:$M$34,22,FALSE)</f>
        <v>0</v>
      </c>
      <c r="O17" s="84">
        <f t="shared" ref="O17" si="23">$E17*N17</f>
        <v>0</v>
      </c>
      <c r="P17" s="92">
        <f>HLOOKUP($C17,'Backend (nicht ändern)'!$H$2:$M$34,23,FALSE)</f>
        <v>0</v>
      </c>
      <c r="Q17" s="84">
        <f t="shared" si="2"/>
        <v>0</v>
      </c>
      <c r="R17" s="6"/>
      <c r="S17" s="6"/>
      <c r="T17" s="6"/>
      <c r="U17" s="89"/>
      <c r="V17" s="76"/>
      <c r="W17" s="77"/>
      <c r="X17" s="87"/>
      <c r="Y17" s="89"/>
      <c r="Z17" s="76"/>
      <c r="AA17" s="77"/>
      <c r="AB17" s="87"/>
      <c r="AC17" s="89"/>
      <c r="AD17" s="76"/>
      <c r="AE17" s="77"/>
      <c r="AF17" s="87"/>
      <c r="AG17" s="89"/>
      <c r="AI17" s="76"/>
      <c r="AJ17" s="77"/>
      <c r="AK17" s="87"/>
      <c r="AL17" s="89"/>
    </row>
    <row r="18" spans="1:40" x14ac:dyDescent="0.2">
      <c r="A18" s="6"/>
      <c r="B18" s="72"/>
      <c r="C18" s="70" t="s">
        <v>122</v>
      </c>
      <c r="D18" s="71">
        <v>0.625</v>
      </c>
      <c r="E18" s="82">
        <v>0</v>
      </c>
      <c r="F18" s="92">
        <f>HLOOKUP($C18,'Backend (nicht ändern)'!$H$2:$M$34,18,FALSE)</f>
        <v>0</v>
      </c>
      <c r="G18" s="84">
        <f t="shared" si="18"/>
        <v>0</v>
      </c>
      <c r="H18" s="92">
        <f>HLOOKUP($C18,'Backend (nicht ändern)'!$H$2:$M$34,19,FALSE)</f>
        <v>0</v>
      </c>
      <c r="I18" s="84">
        <f t="shared" si="19"/>
        <v>0</v>
      </c>
      <c r="J18" s="92">
        <f>HLOOKUP($C18,'Backend (nicht ändern)'!$H$2:$M$34,20,FALSE)</f>
        <v>0</v>
      </c>
      <c r="K18" s="84">
        <f t="shared" si="5"/>
        <v>0</v>
      </c>
      <c r="L18" s="92">
        <f>HLOOKUP($C18,'Backend (nicht ändern)'!$H$2:$M$34,21,FALSE)</f>
        <v>0</v>
      </c>
      <c r="M18" s="84">
        <f t="shared" ref="M18" si="24">$E18*L18</f>
        <v>0</v>
      </c>
      <c r="N18" s="92">
        <f>HLOOKUP($C18,'Backend (nicht ändern)'!$H$2:$M$34,22,FALSE)</f>
        <v>0</v>
      </c>
      <c r="O18" s="84">
        <f t="shared" ref="O18" si="25">$E18*N18</f>
        <v>0</v>
      </c>
      <c r="P18" s="92">
        <f>HLOOKUP($C18,'Backend (nicht ändern)'!$H$2:$M$34,23,FALSE)</f>
        <v>0</v>
      </c>
      <c r="Q18" s="84">
        <f t="shared" si="2"/>
        <v>0</v>
      </c>
      <c r="R18" s="6"/>
      <c r="S18" s="6"/>
      <c r="T18" s="6"/>
      <c r="U18" s="89"/>
      <c r="V18" s="76"/>
      <c r="W18" s="77"/>
      <c r="X18" s="87"/>
      <c r="Y18" s="89"/>
      <c r="Z18" s="76"/>
      <c r="AA18" s="77"/>
      <c r="AB18" s="87"/>
      <c r="AC18" s="89"/>
      <c r="AD18" s="76"/>
      <c r="AE18" s="77"/>
      <c r="AF18" s="87"/>
      <c r="AG18" s="89"/>
      <c r="AI18" s="76"/>
      <c r="AJ18" s="77"/>
      <c r="AK18" s="87"/>
      <c r="AL18" s="89"/>
    </row>
    <row r="19" spans="1:40" x14ac:dyDescent="0.2">
      <c r="A19" s="6"/>
      <c r="B19" s="72"/>
      <c r="C19" s="70" t="s">
        <v>122</v>
      </c>
      <c r="D19" s="71">
        <v>0.66666666666666596</v>
      </c>
      <c r="E19" s="82">
        <v>0</v>
      </c>
      <c r="F19" s="92">
        <f>HLOOKUP($C19,'Backend (nicht ändern)'!$H$2:$M$34,18,FALSE)</f>
        <v>0</v>
      </c>
      <c r="G19" s="84">
        <f t="shared" si="18"/>
        <v>0</v>
      </c>
      <c r="H19" s="92">
        <f>HLOOKUP($C19,'Backend (nicht ändern)'!$H$2:$M$34,19,FALSE)</f>
        <v>0</v>
      </c>
      <c r="I19" s="84">
        <f t="shared" si="19"/>
        <v>0</v>
      </c>
      <c r="J19" s="92">
        <f>HLOOKUP($C19,'Backend (nicht ändern)'!$H$2:$M$34,20,FALSE)</f>
        <v>0</v>
      </c>
      <c r="K19" s="84">
        <f t="shared" si="5"/>
        <v>0</v>
      </c>
      <c r="L19" s="92">
        <f>HLOOKUP($C19,'Backend (nicht ändern)'!$H$2:$M$34,21,FALSE)</f>
        <v>0</v>
      </c>
      <c r="M19" s="84">
        <f t="shared" ref="M19" si="26">$E19*L19</f>
        <v>0</v>
      </c>
      <c r="N19" s="92">
        <f>HLOOKUP($C19,'Backend (nicht ändern)'!$H$2:$M$34,22,FALSE)</f>
        <v>0</v>
      </c>
      <c r="O19" s="84">
        <f t="shared" ref="O19" si="27">$E19*N19</f>
        <v>0</v>
      </c>
      <c r="P19" s="92">
        <f>HLOOKUP($C19,'Backend (nicht ändern)'!$H$2:$M$34,23,FALSE)</f>
        <v>0</v>
      </c>
      <c r="Q19" s="84">
        <f t="shared" si="2"/>
        <v>0</v>
      </c>
      <c r="R19" s="6"/>
      <c r="S19" s="6"/>
      <c r="T19" s="6"/>
      <c r="U19" s="89"/>
      <c r="V19" s="76"/>
      <c r="W19" s="77"/>
      <c r="X19" s="87"/>
      <c r="Y19" s="89"/>
      <c r="Z19" s="76"/>
      <c r="AA19" s="77"/>
      <c r="AB19" s="87"/>
      <c r="AC19" s="89"/>
      <c r="AD19" s="76"/>
      <c r="AE19" s="77"/>
      <c r="AF19" s="87"/>
      <c r="AG19" s="89"/>
      <c r="AI19" s="76"/>
      <c r="AJ19" s="77"/>
      <c r="AK19" s="87"/>
      <c r="AL19" s="89"/>
    </row>
    <row r="20" spans="1:40" x14ac:dyDescent="0.2">
      <c r="A20" s="6"/>
      <c r="B20" s="72"/>
      <c r="C20" s="70" t="s">
        <v>122</v>
      </c>
      <c r="D20" s="71">
        <v>0.70833333333333304</v>
      </c>
      <c r="E20" s="82">
        <v>0</v>
      </c>
      <c r="F20" s="92">
        <f>HLOOKUP($C20,'Backend (nicht ändern)'!$H$2:$M$34,18,FALSE)</f>
        <v>0</v>
      </c>
      <c r="G20" s="84">
        <f t="shared" si="18"/>
        <v>0</v>
      </c>
      <c r="H20" s="92">
        <f>HLOOKUP($C20,'Backend (nicht ändern)'!$H$2:$M$34,19,FALSE)</f>
        <v>0</v>
      </c>
      <c r="I20" s="84">
        <f t="shared" si="19"/>
        <v>0</v>
      </c>
      <c r="J20" s="92">
        <f>HLOOKUP($C20,'Backend (nicht ändern)'!$H$2:$M$34,20,FALSE)</f>
        <v>0</v>
      </c>
      <c r="K20" s="84">
        <f t="shared" si="5"/>
        <v>0</v>
      </c>
      <c r="L20" s="92">
        <f>HLOOKUP($C20,'Backend (nicht ändern)'!$H$2:$M$34,21,FALSE)</f>
        <v>0</v>
      </c>
      <c r="M20" s="84">
        <f t="shared" ref="M20" si="28">$E20*L20</f>
        <v>0</v>
      </c>
      <c r="N20" s="92">
        <f>HLOOKUP($C20,'Backend (nicht ändern)'!$H$2:$M$34,22,FALSE)</f>
        <v>0</v>
      </c>
      <c r="O20" s="84">
        <f t="shared" ref="O20" si="29">$E20*N20</f>
        <v>0</v>
      </c>
      <c r="P20" s="92">
        <f>HLOOKUP($C20,'Backend (nicht ändern)'!$H$2:$M$34,23,FALSE)</f>
        <v>0</v>
      </c>
      <c r="Q20" s="84">
        <f t="shared" si="2"/>
        <v>0</v>
      </c>
      <c r="R20" s="6"/>
      <c r="S20" s="6"/>
      <c r="T20" s="6"/>
      <c r="U20" s="89"/>
      <c r="V20" s="76"/>
      <c r="W20" s="77"/>
      <c r="X20" s="87"/>
      <c r="Y20" s="89"/>
      <c r="Z20" s="76"/>
      <c r="AA20" s="77"/>
      <c r="AB20" s="87"/>
      <c r="AC20" s="89"/>
      <c r="AD20" s="76"/>
      <c r="AE20" s="77"/>
      <c r="AF20" s="87"/>
      <c r="AG20" s="89"/>
      <c r="AI20" s="76"/>
      <c r="AJ20" s="77"/>
      <c r="AK20" s="87"/>
      <c r="AL20" s="89"/>
    </row>
    <row r="21" spans="1:40" x14ac:dyDescent="0.2">
      <c r="A21" s="6"/>
      <c r="B21" s="72"/>
      <c r="C21" s="70" t="s">
        <v>122</v>
      </c>
      <c r="D21" s="71">
        <v>0.75</v>
      </c>
      <c r="E21" s="82">
        <v>0</v>
      </c>
      <c r="F21" s="92">
        <f>HLOOKUP($C21,'Backend (nicht ändern)'!$H$2:$M$34,18,FALSE)</f>
        <v>0</v>
      </c>
      <c r="G21" s="84">
        <f t="shared" si="18"/>
        <v>0</v>
      </c>
      <c r="H21" s="92">
        <f>HLOOKUP($C21,'Backend (nicht ändern)'!$H$2:$M$34,19,FALSE)</f>
        <v>0</v>
      </c>
      <c r="I21" s="84">
        <f t="shared" si="19"/>
        <v>0</v>
      </c>
      <c r="J21" s="92">
        <f>HLOOKUP($C21,'Backend (nicht ändern)'!$H$2:$M$34,20,FALSE)</f>
        <v>0</v>
      </c>
      <c r="K21" s="84">
        <f t="shared" si="5"/>
        <v>0</v>
      </c>
      <c r="L21" s="92">
        <f>HLOOKUP($C21,'Backend (nicht ändern)'!$H$2:$M$34,21,FALSE)</f>
        <v>0</v>
      </c>
      <c r="M21" s="84">
        <f t="shared" ref="M21" si="30">$E21*L21</f>
        <v>0</v>
      </c>
      <c r="N21" s="92">
        <f>HLOOKUP($C21,'Backend (nicht ändern)'!$H$2:$M$34,22,FALSE)</f>
        <v>0</v>
      </c>
      <c r="O21" s="84">
        <f t="shared" ref="O21" si="31">$E21*N21</f>
        <v>0</v>
      </c>
      <c r="P21" s="92">
        <f>HLOOKUP($C21,'Backend (nicht ändern)'!$H$2:$M$34,23,FALSE)</f>
        <v>0</v>
      </c>
      <c r="Q21" s="84">
        <f t="shared" si="2"/>
        <v>0</v>
      </c>
      <c r="R21" s="6"/>
      <c r="S21" s="6"/>
      <c r="T21" s="6"/>
      <c r="U21" s="89"/>
      <c r="V21" s="76"/>
      <c r="W21" s="77"/>
      <c r="X21" s="87"/>
      <c r="Y21" s="89"/>
      <c r="Z21" s="76"/>
      <c r="AA21" s="77"/>
      <c r="AB21" s="87"/>
      <c r="AC21" s="89"/>
      <c r="AD21" s="76"/>
      <c r="AE21" s="77"/>
      <c r="AF21" s="87"/>
      <c r="AG21" s="89"/>
      <c r="AI21" s="76"/>
      <c r="AJ21" s="77"/>
      <c r="AK21" s="87"/>
      <c r="AL21" s="89"/>
    </row>
    <row r="22" spans="1:40" x14ac:dyDescent="0.2">
      <c r="A22" s="6"/>
      <c r="B22" s="72"/>
      <c r="C22" s="70" t="s">
        <v>122</v>
      </c>
      <c r="D22" s="71">
        <v>0.79166666666666596</v>
      </c>
      <c r="E22" s="82">
        <v>0</v>
      </c>
      <c r="F22" s="92">
        <f>HLOOKUP($C22,'Backend (nicht ändern)'!$H$2:$M$34,18,FALSE)</f>
        <v>0</v>
      </c>
      <c r="G22" s="84">
        <f t="shared" si="18"/>
        <v>0</v>
      </c>
      <c r="H22" s="92">
        <f>HLOOKUP($C22,'Backend (nicht ändern)'!$H$2:$M$34,19,FALSE)</f>
        <v>0</v>
      </c>
      <c r="I22" s="84">
        <f t="shared" si="19"/>
        <v>0</v>
      </c>
      <c r="J22" s="92">
        <f>HLOOKUP($C22,'Backend (nicht ändern)'!$H$2:$M$34,20,FALSE)</f>
        <v>0</v>
      </c>
      <c r="K22" s="84">
        <f t="shared" si="5"/>
        <v>0</v>
      </c>
      <c r="L22" s="92">
        <f>HLOOKUP($C22,'Backend (nicht ändern)'!$H$2:$M$34,21,FALSE)</f>
        <v>0</v>
      </c>
      <c r="M22" s="84">
        <f t="shared" ref="M22" si="32">$E22*L22</f>
        <v>0</v>
      </c>
      <c r="N22" s="92">
        <f>HLOOKUP($C22,'Backend (nicht ändern)'!$H$2:$M$34,22,FALSE)</f>
        <v>0</v>
      </c>
      <c r="O22" s="84">
        <f t="shared" ref="O22" si="33">$E22*N22</f>
        <v>0</v>
      </c>
      <c r="P22" s="92">
        <f>HLOOKUP($C22,'Backend (nicht ändern)'!$H$2:$M$34,23,FALSE)</f>
        <v>0</v>
      </c>
      <c r="Q22" s="84">
        <f t="shared" si="2"/>
        <v>0</v>
      </c>
      <c r="R22" s="6"/>
      <c r="S22" s="6"/>
      <c r="T22" s="6"/>
      <c r="U22" s="89"/>
      <c r="V22" s="76"/>
      <c r="W22" s="77"/>
      <c r="X22" s="87"/>
      <c r="Y22" s="89"/>
      <c r="Z22" s="76"/>
      <c r="AA22" s="77"/>
      <c r="AB22" s="87"/>
      <c r="AC22" s="89"/>
      <c r="AD22" s="76"/>
      <c r="AE22" s="77"/>
      <c r="AF22" s="87"/>
      <c r="AG22" s="89"/>
      <c r="AI22" s="76"/>
      <c r="AJ22" s="77"/>
      <c r="AK22" s="87"/>
      <c r="AL22" s="89"/>
    </row>
    <row r="23" spans="1:40" x14ac:dyDescent="0.2">
      <c r="A23" s="6"/>
      <c r="B23" s="72"/>
      <c r="C23" s="70" t="s">
        <v>122</v>
      </c>
      <c r="D23" s="71">
        <v>0.83333333333333304</v>
      </c>
      <c r="E23" s="82">
        <v>0</v>
      </c>
      <c r="F23" s="92">
        <f>HLOOKUP($C23,'Backend (nicht ändern)'!$H$2:$M$34,18,FALSE)</f>
        <v>0</v>
      </c>
      <c r="G23" s="84">
        <f t="shared" si="18"/>
        <v>0</v>
      </c>
      <c r="H23" s="92">
        <f>HLOOKUP($C23,'Backend (nicht ändern)'!$H$2:$M$34,19,FALSE)</f>
        <v>0</v>
      </c>
      <c r="I23" s="84">
        <f t="shared" si="19"/>
        <v>0</v>
      </c>
      <c r="J23" s="92">
        <f>HLOOKUP($C23,'Backend (nicht ändern)'!$H$2:$M$34,20,FALSE)</f>
        <v>0</v>
      </c>
      <c r="K23" s="84">
        <f t="shared" si="5"/>
        <v>0</v>
      </c>
      <c r="L23" s="92">
        <f>HLOOKUP($C23,'Backend (nicht ändern)'!$H$2:$M$34,21,FALSE)</f>
        <v>0</v>
      </c>
      <c r="M23" s="84">
        <f t="shared" ref="M23" si="34">$E23*L23</f>
        <v>0</v>
      </c>
      <c r="N23" s="92">
        <f>HLOOKUP($C23,'Backend (nicht ändern)'!$H$2:$M$34,22,FALSE)</f>
        <v>0</v>
      </c>
      <c r="O23" s="84">
        <f t="shared" ref="O23" si="35">$E23*N23</f>
        <v>0</v>
      </c>
      <c r="P23" s="92">
        <f>HLOOKUP($C23,'Backend (nicht ändern)'!$H$2:$M$34,23,FALSE)</f>
        <v>0</v>
      </c>
      <c r="Q23" s="84">
        <f t="shared" si="2"/>
        <v>0</v>
      </c>
      <c r="R23" s="6"/>
      <c r="S23" s="6"/>
      <c r="T23" s="6"/>
      <c r="U23" s="89"/>
      <c r="V23" s="76"/>
      <c r="W23" s="77"/>
      <c r="X23" s="87"/>
      <c r="Y23" s="89"/>
      <c r="Z23" s="76"/>
      <c r="AA23" s="77"/>
      <c r="AB23" s="87"/>
      <c r="AC23" s="89"/>
      <c r="AD23" s="76"/>
      <c r="AE23" s="77"/>
      <c r="AF23" s="87"/>
      <c r="AG23" s="89"/>
      <c r="AI23" s="76"/>
      <c r="AJ23" s="77"/>
      <c r="AK23" s="87"/>
      <c r="AL23" s="89"/>
    </row>
    <row r="24" spans="1:40" x14ac:dyDescent="0.2">
      <c r="A24" s="6"/>
      <c r="B24" s="72"/>
      <c r="C24" s="70" t="s">
        <v>122</v>
      </c>
      <c r="D24" s="71">
        <v>0.875</v>
      </c>
      <c r="E24" s="82">
        <v>0</v>
      </c>
      <c r="F24" s="92">
        <f>HLOOKUP($C24,'Backend (nicht ändern)'!$H$2:$M$34,18,FALSE)</f>
        <v>0</v>
      </c>
      <c r="G24" s="84">
        <f t="shared" si="18"/>
        <v>0</v>
      </c>
      <c r="H24" s="92">
        <f>HLOOKUP($C24,'Backend (nicht ändern)'!$H$2:$M$34,19,FALSE)</f>
        <v>0</v>
      </c>
      <c r="I24" s="84">
        <f t="shared" si="19"/>
        <v>0</v>
      </c>
      <c r="J24" s="92">
        <f>HLOOKUP($C24,'Backend (nicht ändern)'!$H$2:$M$34,20,FALSE)</f>
        <v>0</v>
      </c>
      <c r="K24" s="84">
        <f t="shared" si="5"/>
        <v>0</v>
      </c>
      <c r="L24" s="92">
        <f>HLOOKUP($C24,'Backend (nicht ändern)'!$H$2:$M$34,21,FALSE)</f>
        <v>0</v>
      </c>
      <c r="M24" s="84">
        <f t="shared" ref="M24" si="36">$E24*L24</f>
        <v>0</v>
      </c>
      <c r="N24" s="92">
        <f>HLOOKUP($C24,'Backend (nicht ändern)'!$H$2:$M$34,22,FALSE)</f>
        <v>0</v>
      </c>
      <c r="O24" s="84">
        <f t="shared" ref="O24" si="37">$E24*N24</f>
        <v>0</v>
      </c>
      <c r="P24" s="92">
        <f>HLOOKUP($C24,'Backend (nicht ändern)'!$H$2:$M$34,23,FALSE)</f>
        <v>0</v>
      </c>
      <c r="Q24" s="84">
        <f t="shared" si="2"/>
        <v>0</v>
      </c>
      <c r="R24" s="6"/>
      <c r="S24" s="6"/>
      <c r="T24" s="6"/>
      <c r="U24" s="89"/>
      <c r="V24" s="76"/>
      <c r="W24" s="77"/>
      <c r="X24" s="87"/>
      <c r="Y24" s="89"/>
      <c r="Z24" s="76"/>
      <c r="AA24" s="77"/>
      <c r="AB24" s="87"/>
      <c r="AC24" s="89"/>
      <c r="AD24" s="76"/>
      <c r="AE24" s="77"/>
      <c r="AF24" s="87"/>
      <c r="AG24" s="89"/>
      <c r="AI24" s="76"/>
      <c r="AJ24" s="77"/>
      <c r="AK24" s="87"/>
      <c r="AL24" s="89"/>
    </row>
    <row r="25" spans="1:40" x14ac:dyDescent="0.2">
      <c r="A25" s="6"/>
      <c r="B25" s="72"/>
      <c r="C25" s="70" t="s">
        <v>122</v>
      </c>
      <c r="D25" s="71">
        <v>0.91666666666666596</v>
      </c>
      <c r="E25" s="82">
        <v>0</v>
      </c>
      <c r="F25" s="92">
        <f>HLOOKUP($C25,'Backend (nicht ändern)'!$H$2:$M$34,18,FALSE)</f>
        <v>0</v>
      </c>
      <c r="G25" s="84">
        <f t="shared" si="18"/>
        <v>0</v>
      </c>
      <c r="H25" s="92">
        <f>HLOOKUP($C25,'Backend (nicht ändern)'!$H$2:$M$34,19,FALSE)</f>
        <v>0</v>
      </c>
      <c r="I25" s="84">
        <f t="shared" si="19"/>
        <v>0</v>
      </c>
      <c r="J25" s="92">
        <f>HLOOKUP($C25,'Backend (nicht ändern)'!$H$2:$M$34,20,FALSE)</f>
        <v>0</v>
      </c>
      <c r="K25" s="84">
        <f t="shared" si="5"/>
        <v>0</v>
      </c>
      <c r="L25" s="92">
        <f>HLOOKUP($C25,'Backend (nicht ändern)'!$H$2:$M$34,21,FALSE)</f>
        <v>0</v>
      </c>
      <c r="M25" s="84">
        <f t="shared" ref="M25:M26" si="38">$E25*L25</f>
        <v>0</v>
      </c>
      <c r="N25" s="92">
        <f>HLOOKUP($C25,'Backend (nicht ändern)'!$H$2:$M$34,22,FALSE)</f>
        <v>0</v>
      </c>
      <c r="O25" s="84">
        <f t="shared" ref="O25:O26" si="39">$E25*N25</f>
        <v>0</v>
      </c>
      <c r="P25" s="92">
        <f>HLOOKUP($C25,'Backend (nicht ändern)'!$H$2:$M$34,23,FALSE)</f>
        <v>0</v>
      </c>
      <c r="Q25" s="84">
        <f t="shared" si="2"/>
        <v>0</v>
      </c>
      <c r="R25" s="6"/>
      <c r="S25" s="6"/>
      <c r="T25" s="6"/>
      <c r="U25" s="89"/>
      <c r="V25" s="76"/>
      <c r="W25" s="77"/>
      <c r="X25" s="87"/>
      <c r="Y25" s="89"/>
      <c r="Z25" s="76"/>
      <c r="AA25" s="77"/>
      <c r="AB25" s="87"/>
      <c r="AC25" s="89"/>
      <c r="AD25" s="76"/>
      <c r="AE25" s="77"/>
      <c r="AF25" s="87"/>
      <c r="AG25" s="89"/>
      <c r="AI25" s="76"/>
      <c r="AJ25" s="77"/>
      <c r="AK25" s="87"/>
      <c r="AL25" s="89"/>
    </row>
    <row r="26" spans="1:40" ht="15" thickBot="1" x14ac:dyDescent="0.25">
      <c r="A26" s="6"/>
      <c r="B26" s="73"/>
      <c r="C26" s="70" t="s">
        <v>122</v>
      </c>
      <c r="D26" s="71">
        <v>0.95833333333333304</v>
      </c>
      <c r="E26" s="82">
        <v>0</v>
      </c>
      <c r="F26" s="92">
        <f>HLOOKUP($C26,'Backend (nicht ändern)'!$H$2:$M$34,18,FALSE)</f>
        <v>0</v>
      </c>
      <c r="G26" s="85">
        <f t="shared" si="18"/>
        <v>0</v>
      </c>
      <c r="H26" s="92">
        <f>HLOOKUP($C26,'Backend (nicht ändern)'!$H$2:$M$34,19,FALSE)</f>
        <v>0</v>
      </c>
      <c r="I26" s="85">
        <f t="shared" si="19"/>
        <v>0</v>
      </c>
      <c r="J26" s="92">
        <f>HLOOKUP($C26,'Backend (nicht ändern)'!$H$2:$M$34,20,FALSE)</f>
        <v>0</v>
      </c>
      <c r="K26" s="85">
        <f t="shared" si="5"/>
        <v>0</v>
      </c>
      <c r="L26" s="92">
        <f>HLOOKUP($C26,'Backend (nicht ändern)'!$H$2:$M$34,21,FALSE)</f>
        <v>0</v>
      </c>
      <c r="M26" s="85">
        <f t="shared" si="38"/>
        <v>0</v>
      </c>
      <c r="N26" s="92">
        <f>HLOOKUP($C26,'Backend (nicht ändern)'!$H$2:$M$34,22,FALSE)</f>
        <v>0</v>
      </c>
      <c r="O26" s="85">
        <f t="shared" si="39"/>
        <v>0</v>
      </c>
      <c r="P26" s="92">
        <f>HLOOKUP($C26,'Backend (nicht ändern)'!$H$2:$M$34,23,FALSE)</f>
        <v>0</v>
      </c>
      <c r="Q26" s="85">
        <f t="shared" si="2"/>
        <v>0</v>
      </c>
      <c r="R26" s="6"/>
      <c r="S26" s="6"/>
      <c r="T26" s="6"/>
      <c r="U26" s="89"/>
      <c r="V26" s="76"/>
      <c r="W26" s="77"/>
      <c r="X26" s="87"/>
      <c r="Y26" s="89"/>
      <c r="Z26" s="76"/>
      <c r="AA26" s="77"/>
      <c r="AB26" s="87"/>
      <c r="AC26" s="89"/>
      <c r="AD26" s="76"/>
      <c r="AE26" s="77"/>
      <c r="AF26" s="87"/>
      <c r="AG26" s="89"/>
      <c r="AI26" s="76"/>
      <c r="AJ26" s="77"/>
      <c r="AK26" s="87"/>
      <c r="AL26" s="89"/>
    </row>
    <row r="27" spans="1:40" s="91" customFormat="1" ht="15" thickBot="1" x14ac:dyDescent="0.25">
      <c r="A27" s="9"/>
      <c r="B27" s="13"/>
      <c r="C27" s="14"/>
      <c r="D27" s="14"/>
      <c r="E27" s="30" t="s">
        <v>51</v>
      </c>
      <c r="F27" s="34" cm="1">
        <f t="array" ref="F27">SUM(IF(ISNA(F8:F26)=FALSE,F8:F26))</f>
        <v>0</v>
      </c>
      <c r="G27" s="86" cm="1">
        <f t="array" ref="G27">SUM(IF(ISNA(G8:G26)=FALSE,G8:G26))</f>
        <v>0</v>
      </c>
      <c r="H27" s="34" cm="1">
        <f t="array" ref="H27">SUM(IF(ISNA(H8:H26)=FALSE,H8:H26))</f>
        <v>0</v>
      </c>
      <c r="I27" s="86" cm="1">
        <f t="array" ref="I27">SUM(IF(ISNA(I8:I26)=FALSE,I8:I26))</f>
        <v>0</v>
      </c>
      <c r="J27" s="34" cm="1">
        <f t="array" ref="J27">SUM(IF(ISNA(J8:J26)=FALSE,J8:J26))</f>
        <v>0</v>
      </c>
      <c r="K27" s="86" cm="1">
        <f t="array" ref="K27">SUM(IF(ISNA(K8:K26)=FALSE,K8:K26))</f>
        <v>0</v>
      </c>
      <c r="L27" s="34" cm="1">
        <f t="array" ref="L27">SUM(IF(ISNA(L8:L26)=FALSE,L8:L26))</f>
        <v>0</v>
      </c>
      <c r="M27" s="86" cm="1">
        <f t="array" ref="M27">SUM(IF(ISNA(M8:M26)=FALSE,M8:M26))</f>
        <v>0</v>
      </c>
      <c r="N27" s="34" cm="1">
        <f t="array" ref="N27">SUM(IF(ISNA(N8:N26)=FALSE,N8:N26))</f>
        <v>0</v>
      </c>
      <c r="O27" s="86" cm="1">
        <f t="array" ref="O27">SUM(IF(ISNA(O8:O26)=FALSE,O8:O26))</f>
        <v>0</v>
      </c>
      <c r="P27" s="34" cm="1">
        <f t="array" ref="P27">SUM(IF(ISNA(P8:P26)=FALSE,P8:P26))</f>
        <v>0</v>
      </c>
      <c r="Q27" s="86" cm="1">
        <f t="array" ref="Q27">SUM(IF(ISNA(Q8:Q26)=FALSE,Q8:Q26))</f>
        <v>0</v>
      </c>
      <c r="R27" s="6"/>
      <c r="S27" s="6"/>
      <c r="T27" s="6"/>
      <c r="U27" s="89"/>
      <c r="V27" s="76"/>
      <c r="W27" s="77"/>
      <c r="X27" s="87"/>
      <c r="Y27" s="89"/>
      <c r="Z27" s="76"/>
      <c r="AA27" s="77"/>
      <c r="AB27" s="87"/>
      <c r="AC27" s="89"/>
      <c r="AD27" s="76"/>
      <c r="AE27" s="77"/>
      <c r="AF27" s="87"/>
      <c r="AG27" s="89"/>
      <c r="AH27" s="90"/>
      <c r="AI27" s="76"/>
      <c r="AJ27" s="77"/>
      <c r="AK27" s="87"/>
      <c r="AL27" s="89"/>
      <c r="AM27" s="90"/>
      <c r="AN27" s="90"/>
    </row>
    <row r="28" spans="1:4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89"/>
      <c r="V28" s="76"/>
      <c r="W28" s="77"/>
      <c r="X28" s="87"/>
      <c r="Y28" s="89"/>
      <c r="Z28" s="76"/>
      <c r="AA28" s="77"/>
      <c r="AB28" s="87"/>
      <c r="AC28" s="89"/>
      <c r="AD28" s="76"/>
      <c r="AE28" s="77"/>
      <c r="AF28" s="87"/>
      <c r="AG28" s="89"/>
      <c r="AI28" s="76"/>
      <c r="AJ28" s="77"/>
      <c r="AK28" s="87"/>
      <c r="AL28" s="89"/>
    </row>
    <row r="29" spans="1:40" ht="15" thickBo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89"/>
      <c r="V29" s="76"/>
      <c r="W29" s="77"/>
      <c r="X29" s="87"/>
      <c r="Y29" s="89"/>
      <c r="Z29" s="76"/>
      <c r="AA29" s="77"/>
      <c r="AB29" s="87"/>
      <c r="AC29" s="89"/>
      <c r="AD29" s="76"/>
      <c r="AE29" s="77"/>
      <c r="AF29" s="87"/>
      <c r="AG29" s="89"/>
      <c r="AI29" s="76"/>
      <c r="AJ29" s="77"/>
      <c r="AK29" s="87"/>
      <c r="AL29" s="89"/>
    </row>
    <row r="30" spans="1:40" ht="15" thickBot="1" x14ac:dyDescent="0.25">
      <c r="A30" s="6"/>
      <c r="B30" s="131" t="s">
        <v>65</v>
      </c>
      <c r="C30" s="131"/>
      <c r="D30" s="131"/>
      <c r="E30" s="132"/>
      <c r="F30" s="126">
        <v>45823</v>
      </c>
      <c r="G30" s="127"/>
      <c r="H30" s="124">
        <v>45839</v>
      </c>
      <c r="I30" s="125"/>
      <c r="J30" s="124">
        <v>45870</v>
      </c>
      <c r="K30" s="125"/>
      <c r="L30" s="124">
        <v>45901</v>
      </c>
      <c r="M30" s="125"/>
      <c r="N30" s="124">
        <v>45931</v>
      </c>
      <c r="O30" s="125"/>
      <c r="P30" s="124">
        <v>45962</v>
      </c>
      <c r="Q30" s="125"/>
      <c r="R30" s="124">
        <v>45992</v>
      </c>
      <c r="S30" s="125"/>
      <c r="T30" s="6"/>
      <c r="U30" s="89"/>
      <c r="V30" s="76"/>
      <c r="W30" s="77"/>
      <c r="X30" s="87"/>
      <c r="Y30" s="89"/>
      <c r="Z30" s="76"/>
      <c r="AA30" s="77"/>
      <c r="AB30" s="87"/>
      <c r="AC30" s="89"/>
      <c r="AD30" s="76"/>
      <c r="AE30" s="77"/>
      <c r="AF30" s="87"/>
      <c r="AG30" s="89"/>
      <c r="AI30" s="76"/>
      <c r="AJ30" s="77"/>
      <c r="AK30" s="87"/>
      <c r="AL30" s="89"/>
    </row>
    <row r="31" spans="1:40" ht="15" thickBot="1" x14ac:dyDescent="0.25">
      <c r="A31" s="6"/>
      <c r="B31" s="13" t="s">
        <v>0</v>
      </c>
      <c r="C31" s="14" t="s">
        <v>1</v>
      </c>
      <c r="D31" s="14" t="s">
        <v>41</v>
      </c>
      <c r="E31" s="30" t="s">
        <v>54</v>
      </c>
      <c r="F31" s="13" t="s">
        <v>43</v>
      </c>
      <c r="G31" s="15" t="s">
        <v>126</v>
      </c>
      <c r="H31" s="31" t="s">
        <v>43</v>
      </c>
      <c r="I31" s="30" t="s">
        <v>126</v>
      </c>
      <c r="J31" s="13" t="s">
        <v>43</v>
      </c>
      <c r="K31" s="15" t="s">
        <v>126</v>
      </c>
      <c r="L31" s="31" t="s">
        <v>43</v>
      </c>
      <c r="M31" s="30" t="s">
        <v>126</v>
      </c>
      <c r="N31" s="13" t="s">
        <v>43</v>
      </c>
      <c r="O31" s="15" t="s">
        <v>126</v>
      </c>
      <c r="P31" s="13" t="s">
        <v>43</v>
      </c>
      <c r="Q31" s="15" t="s">
        <v>126</v>
      </c>
      <c r="R31" s="13" t="s">
        <v>43</v>
      </c>
      <c r="S31" s="15" t="s">
        <v>126</v>
      </c>
      <c r="T31" s="6"/>
      <c r="U31" s="89"/>
      <c r="V31" s="76"/>
      <c r="W31" s="77"/>
      <c r="X31" s="87"/>
      <c r="Y31" s="89"/>
      <c r="Z31" s="76"/>
      <c r="AA31" s="77"/>
      <c r="AB31" s="87"/>
      <c r="AC31" s="89"/>
      <c r="AD31" s="76"/>
      <c r="AE31" s="77"/>
      <c r="AF31" s="87"/>
      <c r="AG31" s="89"/>
      <c r="AI31" s="76"/>
      <c r="AJ31" s="77"/>
      <c r="AK31" s="87"/>
      <c r="AL31" s="89"/>
    </row>
    <row r="32" spans="1:40" x14ac:dyDescent="0.2">
      <c r="A32" s="6"/>
      <c r="B32" s="69"/>
      <c r="C32" s="70" t="s">
        <v>122</v>
      </c>
      <c r="D32" s="71">
        <v>0.20833333333333301</v>
      </c>
      <c r="E32" s="82">
        <v>0</v>
      </c>
      <c r="F32" s="92">
        <f>HLOOKUP($C32,'Backend (nicht ändern)'!$H$2:$M$34,32,FALSE)</f>
        <v>0</v>
      </c>
      <c r="G32" s="83">
        <f>$E32*F32</f>
        <v>0</v>
      </c>
      <c r="H32" s="92">
        <f>HLOOKUP($C32,'Backend (nicht ändern)'!$H$2:$M$34,24,FALSE)</f>
        <v>0</v>
      </c>
      <c r="I32" s="83">
        <f>$E32*H32</f>
        <v>0</v>
      </c>
      <c r="J32" s="92">
        <f>HLOOKUP($C32,'Backend (nicht ändern)'!$H$2:$M$34,25,FALSE)</f>
        <v>0</v>
      </c>
      <c r="K32" s="83">
        <f>$E32*J32</f>
        <v>0</v>
      </c>
      <c r="L32" s="92">
        <f>HLOOKUP($C32,'Backend (nicht ändern)'!$H$2:$M$34,26,FALSE)</f>
        <v>0</v>
      </c>
      <c r="M32" s="83">
        <f>$E32*L32</f>
        <v>0</v>
      </c>
      <c r="N32" s="92">
        <f>HLOOKUP($C32,'Backend (nicht ändern)'!$H$2:$M$34,27,FALSE)</f>
        <v>0</v>
      </c>
      <c r="O32" s="83">
        <f>$E32*N32</f>
        <v>0</v>
      </c>
      <c r="P32" s="92">
        <f>HLOOKUP($C32,'Backend (nicht ändern)'!$H$2:$M$34,28,FALSE)</f>
        <v>0</v>
      </c>
      <c r="Q32" s="83">
        <f>$E32*P32</f>
        <v>0</v>
      </c>
      <c r="R32" s="92">
        <f>HLOOKUP($C32,'Backend (nicht ändern)'!$H$2:$M$34,29,FALSE)</f>
        <v>0</v>
      </c>
      <c r="S32" s="83">
        <f>$E32*R32</f>
        <v>0</v>
      </c>
      <c r="T32" s="6"/>
      <c r="U32" s="89"/>
      <c r="V32" s="76"/>
      <c r="W32" s="77"/>
      <c r="X32" s="87"/>
      <c r="Y32" s="89"/>
      <c r="Z32" s="76"/>
      <c r="AA32" s="77"/>
      <c r="AB32" s="87"/>
      <c r="AC32" s="89"/>
      <c r="AD32" s="76"/>
      <c r="AE32" s="77"/>
      <c r="AF32" s="87"/>
      <c r="AG32" s="89"/>
      <c r="AI32" s="76"/>
      <c r="AJ32" s="77"/>
      <c r="AK32" s="87"/>
      <c r="AL32" s="89"/>
    </row>
    <row r="33" spans="1:38" x14ac:dyDescent="0.2">
      <c r="B33" s="72"/>
      <c r="C33" s="70" t="s">
        <v>122</v>
      </c>
      <c r="D33" s="71">
        <v>0.25</v>
      </c>
      <c r="E33" s="82">
        <v>0</v>
      </c>
      <c r="F33" s="92">
        <f>HLOOKUP($C33,'Backend (nicht ändern)'!$H$2:$M$34,32,FALSE)</f>
        <v>0</v>
      </c>
      <c r="G33" s="84">
        <f t="shared" ref="G33:G50" si="40">$E33*F33</f>
        <v>0</v>
      </c>
      <c r="H33" s="92">
        <f>HLOOKUP($C33,'Backend (nicht ändern)'!$H$2:$M$34,24,FALSE)</f>
        <v>0</v>
      </c>
      <c r="I33" s="84">
        <f>$E33*H33</f>
        <v>0</v>
      </c>
      <c r="J33" s="92">
        <f>HLOOKUP($C33,'Backend (nicht ändern)'!$H$2:$M$34,25,FALSE)</f>
        <v>0</v>
      </c>
      <c r="K33" s="84">
        <f t="shared" ref="K33:K50" si="41">$E33*J33</f>
        <v>0</v>
      </c>
      <c r="L33" s="92">
        <f>HLOOKUP($C33,'Backend (nicht ändern)'!$H$2:$M$34,26,FALSE)</f>
        <v>0</v>
      </c>
      <c r="M33" s="84">
        <f t="shared" ref="M33:M50" si="42">$E33*L33</f>
        <v>0</v>
      </c>
      <c r="N33" s="92">
        <f>HLOOKUP($C33,'Backend (nicht ändern)'!$H$2:$M$34,27,FALSE)</f>
        <v>0</v>
      </c>
      <c r="O33" s="84">
        <f t="shared" ref="O33:O50" si="43">$E33*N33</f>
        <v>0</v>
      </c>
      <c r="P33" s="92">
        <f>HLOOKUP($C33,'Backend (nicht ändern)'!$H$2:$M$34,28,FALSE)</f>
        <v>0</v>
      </c>
      <c r="Q33" s="84">
        <f t="shared" ref="Q33:Q50" si="44">$E33*P33</f>
        <v>0</v>
      </c>
      <c r="R33" s="92">
        <f>HLOOKUP($C33,'Backend (nicht ändern)'!$H$2:$M$34,29,FALSE)</f>
        <v>0</v>
      </c>
      <c r="S33" s="84">
        <f t="shared" ref="S33:S50" si="45">$E33*R33</f>
        <v>0</v>
      </c>
      <c r="T33" s="6"/>
      <c r="U33" s="89"/>
      <c r="V33" s="76"/>
      <c r="W33" s="77"/>
      <c r="X33" s="87"/>
      <c r="Y33" s="89"/>
      <c r="Z33" s="76"/>
      <c r="AA33" s="77"/>
      <c r="AB33" s="87"/>
      <c r="AC33" s="89"/>
      <c r="AD33" s="76"/>
      <c r="AE33" s="77"/>
      <c r="AF33" s="87"/>
      <c r="AG33" s="89"/>
      <c r="AI33" s="76"/>
      <c r="AJ33" s="77"/>
      <c r="AK33" s="87"/>
      <c r="AL33" s="89"/>
    </row>
    <row r="34" spans="1:38" x14ac:dyDescent="0.2">
      <c r="A34" s="6"/>
      <c r="B34" s="72"/>
      <c r="C34" s="70" t="s">
        <v>122</v>
      </c>
      <c r="D34" s="71">
        <v>0.29166666666666602</v>
      </c>
      <c r="E34" s="82">
        <v>0</v>
      </c>
      <c r="F34" s="92">
        <f>HLOOKUP($C34,'Backend (nicht ändern)'!$H$2:$M$34,32,FALSE)</f>
        <v>0</v>
      </c>
      <c r="G34" s="84">
        <f t="shared" si="40"/>
        <v>0</v>
      </c>
      <c r="H34" s="92">
        <f>HLOOKUP($C34,'Backend (nicht ändern)'!$H$2:$M$34,24,FALSE)</f>
        <v>0</v>
      </c>
      <c r="I34" s="84">
        <f t="shared" ref="I34:I50" si="46">$E34*H34</f>
        <v>0</v>
      </c>
      <c r="J34" s="92">
        <f>HLOOKUP($C34,'Backend (nicht ändern)'!$H$2:$M$34,25,FALSE)</f>
        <v>0</v>
      </c>
      <c r="K34" s="84">
        <f t="shared" si="41"/>
        <v>0</v>
      </c>
      <c r="L34" s="92">
        <f>HLOOKUP($C34,'Backend (nicht ändern)'!$H$2:$M$34,26,FALSE)</f>
        <v>0</v>
      </c>
      <c r="M34" s="84">
        <f t="shared" si="42"/>
        <v>0</v>
      </c>
      <c r="N34" s="92">
        <f>HLOOKUP($C34,'Backend (nicht ändern)'!$H$2:$M$34,27,FALSE)</f>
        <v>0</v>
      </c>
      <c r="O34" s="84">
        <f t="shared" si="43"/>
        <v>0</v>
      </c>
      <c r="P34" s="92">
        <f>HLOOKUP($C34,'Backend (nicht ändern)'!$H$2:$M$34,28,FALSE)</f>
        <v>0</v>
      </c>
      <c r="Q34" s="84">
        <f t="shared" si="44"/>
        <v>0</v>
      </c>
      <c r="R34" s="92">
        <f>HLOOKUP($C34,'Backend (nicht ändern)'!$H$2:$M$34,29,FALSE)</f>
        <v>0</v>
      </c>
      <c r="S34" s="84">
        <f t="shared" si="45"/>
        <v>0</v>
      </c>
      <c r="T34" s="6"/>
      <c r="U34" s="89"/>
      <c r="V34" s="76"/>
      <c r="W34" s="77"/>
      <c r="X34" s="87"/>
      <c r="Y34" s="89"/>
      <c r="Z34" s="76"/>
      <c r="AA34" s="77"/>
      <c r="AB34" s="87"/>
      <c r="AC34" s="89"/>
      <c r="AD34" s="76"/>
      <c r="AE34" s="77"/>
      <c r="AF34" s="87"/>
      <c r="AG34" s="89"/>
      <c r="AI34" s="76"/>
      <c r="AJ34" s="77"/>
      <c r="AK34" s="87"/>
      <c r="AL34" s="89"/>
    </row>
    <row r="35" spans="1:38" x14ac:dyDescent="0.2">
      <c r="A35" s="6"/>
      <c r="B35" s="72"/>
      <c r="C35" s="70" t="s">
        <v>122</v>
      </c>
      <c r="D35" s="71">
        <v>0.33333333333333298</v>
      </c>
      <c r="E35" s="82">
        <v>0</v>
      </c>
      <c r="F35" s="92">
        <f>HLOOKUP($C35,'Backend (nicht ändern)'!$H$2:$M$34,32,FALSE)</f>
        <v>0</v>
      </c>
      <c r="G35" s="84">
        <f t="shared" si="40"/>
        <v>0</v>
      </c>
      <c r="H35" s="92">
        <f>HLOOKUP($C35,'Backend (nicht ändern)'!$H$2:$M$34,24,FALSE)</f>
        <v>0</v>
      </c>
      <c r="I35" s="84">
        <f t="shared" si="46"/>
        <v>0</v>
      </c>
      <c r="J35" s="92">
        <f>HLOOKUP($C35,'Backend (nicht ändern)'!$H$2:$M$34,25,FALSE)</f>
        <v>0</v>
      </c>
      <c r="K35" s="84">
        <f t="shared" si="41"/>
        <v>0</v>
      </c>
      <c r="L35" s="92">
        <f>HLOOKUP($C35,'Backend (nicht ändern)'!$H$2:$M$34,26,FALSE)</f>
        <v>0</v>
      </c>
      <c r="M35" s="84">
        <f t="shared" si="42"/>
        <v>0</v>
      </c>
      <c r="N35" s="92">
        <f>HLOOKUP($C35,'Backend (nicht ändern)'!$H$2:$M$34,27,FALSE)</f>
        <v>0</v>
      </c>
      <c r="O35" s="84">
        <f t="shared" si="43"/>
        <v>0</v>
      </c>
      <c r="P35" s="92">
        <f>HLOOKUP($C35,'Backend (nicht ändern)'!$H$2:$M$34,28,FALSE)</f>
        <v>0</v>
      </c>
      <c r="Q35" s="84">
        <f t="shared" si="44"/>
        <v>0</v>
      </c>
      <c r="R35" s="92">
        <f>HLOOKUP($C35,'Backend (nicht ändern)'!$H$2:$M$34,29,FALSE)</f>
        <v>0</v>
      </c>
      <c r="S35" s="84">
        <f t="shared" si="45"/>
        <v>0</v>
      </c>
      <c r="T35" s="6"/>
      <c r="U35" s="89"/>
      <c r="V35" s="76"/>
      <c r="W35" s="77"/>
      <c r="X35" s="87"/>
      <c r="Y35" s="89"/>
      <c r="Z35" s="76"/>
      <c r="AA35" s="77"/>
      <c r="AB35" s="87"/>
      <c r="AC35" s="89"/>
      <c r="AD35" s="76"/>
      <c r="AE35" s="77"/>
      <c r="AF35" s="87"/>
      <c r="AG35" s="89"/>
      <c r="AI35" s="76"/>
      <c r="AJ35" s="77"/>
      <c r="AK35" s="87"/>
      <c r="AL35" s="89"/>
    </row>
    <row r="36" spans="1:38" x14ac:dyDescent="0.2">
      <c r="A36" s="6"/>
      <c r="B36" s="72"/>
      <c r="C36" s="70" t="s">
        <v>122</v>
      </c>
      <c r="D36" s="71">
        <v>0.375</v>
      </c>
      <c r="E36" s="82">
        <v>0</v>
      </c>
      <c r="F36" s="92">
        <f>HLOOKUP($C36,'Backend (nicht ändern)'!$H$2:$M$34,32,FALSE)</f>
        <v>0</v>
      </c>
      <c r="G36" s="84">
        <f t="shared" si="40"/>
        <v>0</v>
      </c>
      <c r="H36" s="92">
        <f>HLOOKUP($C36,'Backend (nicht ändern)'!$H$2:$M$34,24,FALSE)</f>
        <v>0</v>
      </c>
      <c r="I36" s="84">
        <f t="shared" si="46"/>
        <v>0</v>
      </c>
      <c r="J36" s="92">
        <f>HLOOKUP($C36,'Backend (nicht ändern)'!$H$2:$M$34,25,FALSE)</f>
        <v>0</v>
      </c>
      <c r="K36" s="84">
        <f t="shared" si="41"/>
        <v>0</v>
      </c>
      <c r="L36" s="92">
        <f>HLOOKUP($C36,'Backend (nicht ändern)'!$H$2:$M$34,26,FALSE)</f>
        <v>0</v>
      </c>
      <c r="M36" s="84">
        <f t="shared" si="42"/>
        <v>0</v>
      </c>
      <c r="N36" s="92">
        <f>HLOOKUP($C36,'Backend (nicht ändern)'!$H$2:$M$34,27,FALSE)</f>
        <v>0</v>
      </c>
      <c r="O36" s="84">
        <f t="shared" si="43"/>
        <v>0</v>
      </c>
      <c r="P36" s="92">
        <f>HLOOKUP($C36,'Backend (nicht ändern)'!$H$2:$M$34,28,FALSE)</f>
        <v>0</v>
      </c>
      <c r="Q36" s="84">
        <f t="shared" si="44"/>
        <v>0</v>
      </c>
      <c r="R36" s="92">
        <f>HLOOKUP($C36,'Backend (nicht ändern)'!$H$2:$M$34,29,FALSE)</f>
        <v>0</v>
      </c>
      <c r="S36" s="84">
        <f t="shared" si="45"/>
        <v>0</v>
      </c>
      <c r="T36" s="6"/>
      <c r="U36" s="89"/>
      <c r="V36" s="76"/>
      <c r="W36" s="77"/>
      <c r="X36" s="87"/>
      <c r="Y36" s="89"/>
      <c r="Z36" s="76"/>
      <c r="AA36" s="77"/>
      <c r="AB36" s="87"/>
      <c r="AC36" s="89"/>
      <c r="AD36" s="76"/>
      <c r="AE36" s="77"/>
      <c r="AF36" s="87"/>
      <c r="AG36" s="89"/>
      <c r="AI36" s="76"/>
      <c r="AJ36" s="77"/>
      <c r="AK36" s="87"/>
      <c r="AL36" s="89"/>
    </row>
    <row r="37" spans="1:38" x14ac:dyDescent="0.2">
      <c r="A37" s="6"/>
      <c r="B37" s="72"/>
      <c r="C37" s="70" t="s">
        <v>122</v>
      </c>
      <c r="D37" s="71">
        <v>0.41666666666666602</v>
      </c>
      <c r="E37" s="82">
        <v>0</v>
      </c>
      <c r="F37" s="92">
        <f>HLOOKUP($C37,'Backend (nicht ändern)'!$H$2:$M$34,32,FALSE)</f>
        <v>0</v>
      </c>
      <c r="G37" s="84">
        <f t="shared" si="40"/>
        <v>0</v>
      </c>
      <c r="H37" s="92">
        <f>HLOOKUP($C37,'Backend (nicht ändern)'!$H$2:$M$34,24,FALSE)</f>
        <v>0</v>
      </c>
      <c r="I37" s="84">
        <f t="shared" si="46"/>
        <v>0</v>
      </c>
      <c r="J37" s="92">
        <f>HLOOKUP($C37,'Backend (nicht ändern)'!$H$2:$M$34,25,FALSE)</f>
        <v>0</v>
      </c>
      <c r="K37" s="84">
        <f t="shared" si="41"/>
        <v>0</v>
      </c>
      <c r="L37" s="92">
        <f>HLOOKUP($C37,'Backend (nicht ändern)'!$H$2:$M$34,26,FALSE)</f>
        <v>0</v>
      </c>
      <c r="M37" s="84">
        <f t="shared" si="42"/>
        <v>0</v>
      </c>
      <c r="N37" s="92">
        <f>HLOOKUP($C37,'Backend (nicht ändern)'!$H$2:$M$34,27,FALSE)</f>
        <v>0</v>
      </c>
      <c r="O37" s="84">
        <f t="shared" si="43"/>
        <v>0</v>
      </c>
      <c r="P37" s="92">
        <f>HLOOKUP($C37,'Backend (nicht ändern)'!$H$2:$M$34,28,FALSE)</f>
        <v>0</v>
      </c>
      <c r="Q37" s="84">
        <f t="shared" si="44"/>
        <v>0</v>
      </c>
      <c r="R37" s="92">
        <f>HLOOKUP($C37,'Backend (nicht ändern)'!$H$2:$M$34,29,FALSE)</f>
        <v>0</v>
      </c>
      <c r="S37" s="84">
        <f t="shared" si="45"/>
        <v>0</v>
      </c>
      <c r="T37" s="6"/>
      <c r="U37" s="89"/>
      <c r="V37" s="76"/>
      <c r="W37" s="77"/>
      <c r="X37" s="87"/>
      <c r="Y37" s="89"/>
      <c r="Z37" s="76"/>
      <c r="AA37" s="77"/>
      <c r="AB37" s="87"/>
      <c r="AC37" s="89"/>
      <c r="AD37" s="76"/>
      <c r="AE37" s="77"/>
      <c r="AF37" s="87"/>
      <c r="AG37" s="89"/>
      <c r="AI37" s="76"/>
      <c r="AJ37" s="77"/>
      <c r="AK37" s="87"/>
      <c r="AL37" s="89"/>
    </row>
    <row r="38" spans="1:38" x14ac:dyDescent="0.2">
      <c r="A38" s="6"/>
      <c r="B38" s="72"/>
      <c r="C38" s="70" t="s">
        <v>122</v>
      </c>
      <c r="D38" s="71">
        <v>0.45833333333333298</v>
      </c>
      <c r="E38" s="82">
        <v>0</v>
      </c>
      <c r="F38" s="92">
        <f>HLOOKUP($C38,'Backend (nicht ändern)'!$H$2:$M$34,32,FALSE)</f>
        <v>0</v>
      </c>
      <c r="G38" s="84">
        <f t="shared" si="40"/>
        <v>0</v>
      </c>
      <c r="H38" s="92">
        <f>HLOOKUP($C38,'Backend (nicht ändern)'!$H$2:$M$34,24,FALSE)</f>
        <v>0</v>
      </c>
      <c r="I38" s="84">
        <f t="shared" si="46"/>
        <v>0</v>
      </c>
      <c r="J38" s="92">
        <f>HLOOKUP($C38,'Backend (nicht ändern)'!$H$2:$M$34,25,FALSE)</f>
        <v>0</v>
      </c>
      <c r="K38" s="84">
        <f t="shared" si="41"/>
        <v>0</v>
      </c>
      <c r="L38" s="92">
        <f>HLOOKUP($C38,'Backend (nicht ändern)'!$H$2:$M$34,26,FALSE)</f>
        <v>0</v>
      </c>
      <c r="M38" s="84">
        <f t="shared" si="42"/>
        <v>0</v>
      </c>
      <c r="N38" s="92">
        <f>HLOOKUP($C38,'Backend (nicht ändern)'!$H$2:$M$34,27,FALSE)</f>
        <v>0</v>
      </c>
      <c r="O38" s="84">
        <f t="shared" si="43"/>
        <v>0</v>
      </c>
      <c r="P38" s="92">
        <f>HLOOKUP($C38,'Backend (nicht ändern)'!$H$2:$M$34,28,FALSE)</f>
        <v>0</v>
      </c>
      <c r="Q38" s="84">
        <f t="shared" si="44"/>
        <v>0</v>
      </c>
      <c r="R38" s="92">
        <f>HLOOKUP($C38,'Backend (nicht ändern)'!$H$2:$M$34,29,FALSE)</f>
        <v>0</v>
      </c>
      <c r="S38" s="84">
        <f t="shared" si="45"/>
        <v>0</v>
      </c>
      <c r="T38" s="6"/>
      <c r="U38" s="89"/>
      <c r="V38" s="76"/>
      <c r="W38" s="77"/>
      <c r="X38" s="87"/>
      <c r="Y38" s="89"/>
      <c r="Z38" s="76"/>
      <c r="AA38" s="77"/>
      <c r="AB38" s="87"/>
      <c r="AC38" s="89"/>
      <c r="AD38" s="76"/>
      <c r="AE38" s="77"/>
      <c r="AF38" s="87"/>
      <c r="AG38" s="89"/>
      <c r="AI38" s="76"/>
      <c r="AJ38" s="77"/>
      <c r="AK38" s="87"/>
      <c r="AL38" s="89"/>
    </row>
    <row r="39" spans="1:38" x14ac:dyDescent="0.2">
      <c r="A39" s="6"/>
      <c r="B39" s="72"/>
      <c r="C39" s="70" t="s">
        <v>122</v>
      </c>
      <c r="D39" s="71">
        <v>0.5</v>
      </c>
      <c r="E39" s="82">
        <v>0</v>
      </c>
      <c r="F39" s="92">
        <f>HLOOKUP($C39,'Backend (nicht ändern)'!$H$2:$M$34,32,FALSE)</f>
        <v>0</v>
      </c>
      <c r="G39" s="84">
        <f t="shared" si="40"/>
        <v>0</v>
      </c>
      <c r="H39" s="92">
        <f>HLOOKUP($C39,'Backend (nicht ändern)'!$H$2:$M$34,24,FALSE)</f>
        <v>0</v>
      </c>
      <c r="I39" s="84">
        <f t="shared" si="46"/>
        <v>0</v>
      </c>
      <c r="J39" s="92">
        <f>HLOOKUP($C39,'Backend (nicht ändern)'!$H$2:$M$34,25,FALSE)</f>
        <v>0</v>
      </c>
      <c r="K39" s="84">
        <f t="shared" si="41"/>
        <v>0</v>
      </c>
      <c r="L39" s="92">
        <f>HLOOKUP($C39,'Backend (nicht ändern)'!$H$2:$M$34,26,FALSE)</f>
        <v>0</v>
      </c>
      <c r="M39" s="84">
        <f t="shared" si="42"/>
        <v>0</v>
      </c>
      <c r="N39" s="92">
        <f>HLOOKUP($C39,'Backend (nicht ändern)'!$H$2:$M$34,27,FALSE)</f>
        <v>0</v>
      </c>
      <c r="O39" s="84">
        <f t="shared" si="43"/>
        <v>0</v>
      </c>
      <c r="P39" s="92">
        <f>HLOOKUP($C39,'Backend (nicht ändern)'!$H$2:$M$34,28,FALSE)</f>
        <v>0</v>
      </c>
      <c r="Q39" s="84">
        <f t="shared" si="44"/>
        <v>0</v>
      </c>
      <c r="R39" s="92">
        <f>HLOOKUP($C39,'Backend (nicht ändern)'!$H$2:$M$34,29,FALSE)</f>
        <v>0</v>
      </c>
      <c r="S39" s="84">
        <f t="shared" si="45"/>
        <v>0</v>
      </c>
      <c r="T39" s="6"/>
      <c r="U39" s="89"/>
      <c r="V39" s="76"/>
      <c r="W39" s="77"/>
      <c r="X39" s="87"/>
      <c r="Y39" s="89"/>
      <c r="Z39" s="76"/>
      <c r="AA39" s="77"/>
      <c r="AB39" s="87"/>
      <c r="AC39" s="89"/>
      <c r="AD39" s="76"/>
      <c r="AE39" s="77"/>
      <c r="AF39" s="87"/>
      <c r="AG39" s="89"/>
      <c r="AI39" s="76"/>
      <c r="AJ39" s="77"/>
      <c r="AK39" s="87"/>
      <c r="AL39" s="89"/>
    </row>
    <row r="40" spans="1:38" x14ac:dyDescent="0.2">
      <c r="A40" s="6"/>
      <c r="B40" s="72"/>
      <c r="C40" s="70" t="s">
        <v>122</v>
      </c>
      <c r="D40" s="71">
        <v>0.54166666666666596</v>
      </c>
      <c r="E40" s="82">
        <v>0</v>
      </c>
      <c r="F40" s="92">
        <f>HLOOKUP($C40,'Backend (nicht ändern)'!$H$2:$M$34,32,FALSE)</f>
        <v>0</v>
      </c>
      <c r="G40" s="84">
        <f t="shared" si="40"/>
        <v>0</v>
      </c>
      <c r="H40" s="92">
        <f>HLOOKUP($C40,'Backend (nicht ändern)'!$H$2:$M$34,24,FALSE)</f>
        <v>0</v>
      </c>
      <c r="I40" s="84">
        <f t="shared" si="46"/>
        <v>0</v>
      </c>
      <c r="J40" s="92">
        <f>HLOOKUP($C40,'Backend (nicht ändern)'!$H$2:$M$34,25,FALSE)</f>
        <v>0</v>
      </c>
      <c r="K40" s="84">
        <f t="shared" si="41"/>
        <v>0</v>
      </c>
      <c r="L40" s="92">
        <f>HLOOKUP($C40,'Backend (nicht ändern)'!$H$2:$M$34,26,FALSE)</f>
        <v>0</v>
      </c>
      <c r="M40" s="84">
        <f t="shared" si="42"/>
        <v>0</v>
      </c>
      <c r="N40" s="92">
        <f>HLOOKUP($C40,'Backend (nicht ändern)'!$H$2:$M$34,27,FALSE)</f>
        <v>0</v>
      </c>
      <c r="O40" s="84">
        <f t="shared" si="43"/>
        <v>0</v>
      </c>
      <c r="P40" s="92">
        <f>HLOOKUP($C40,'Backend (nicht ändern)'!$H$2:$M$34,28,FALSE)</f>
        <v>0</v>
      </c>
      <c r="Q40" s="84">
        <f t="shared" si="44"/>
        <v>0</v>
      </c>
      <c r="R40" s="92">
        <f>HLOOKUP($C40,'Backend (nicht ändern)'!$H$2:$M$34,29,FALSE)</f>
        <v>0</v>
      </c>
      <c r="S40" s="84">
        <f t="shared" si="45"/>
        <v>0</v>
      </c>
      <c r="T40" s="6"/>
      <c r="U40" s="89"/>
      <c r="V40" s="76"/>
      <c r="W40" s="77"/>
      <c r="X40" s="87"/>
      <c r="Y40" s="89"/>
      <c r="Z40" s="76"/>
      <c r="AA40" s="77"/>
      <c r="AB40" s="87"/>
      <c r="AC40" s="89"/>
      <c r="AD40" s="76"/>
      <c r="AE40" s="77"/>
      <c r="AF40" s="87"/>
      <c r="AG40" s="89"/>
      <c r="AI40" s="76"/>
      <c r="AJ40" s="77"/>
      <c r="AK40" s="87"/>
      <c r="AL40" s="89"/>
    </row>
    <row r="41" spans="1:38" x14ac:dyDescent="0.2">
      <c r="A41" s="6"/>
      <c r="B41" s="72"/>
      <c r="C41" s="70" t="s">
        <v>122</v>
      </c>
      <c r="D41" s="71">
        <v>0.58333333333333304</v>
      </c>
      <c r="E41" s="82">
        <v>0</v>
      </c>
      <c r="F41" s="92">
        <f>HLOOKUP($C41,'Backend (nicht ändern)'!$H$2:$M$34,32,FALSE)</f>
        <v>0</v>
      </c>
      <c r="G41" s="84">
        <f t="shared" si="40"/>
        <v>0</v>
      </c>
      <c r="H41" s="92">
        <f>HLOOKUP($C41,'Backend (nicht ändern)'!$H$2:$M$34,24,FALSE)</f>
        <v>0</v>
      </c>
      <c r="I41" s="84">
        <f t="shared" si="46"/>
        <v>0</v>
      </c>
      <c r="J41" s="92">
        <f>HLOOKUP($C41,'Backend (nicht ändern)'!$H$2:$M$34,25,FALSE)</f>
        <v>0</v>
      </c>
      <c r="K41" s="84">
        <f t="shared" si="41"/>
        <v>0</v>
      </c>
      <c r="L41" s="92">
        <f>HLOOKUP($C41,'Backend (nicht ändern)'!$H$2:$M$34,26,FALSE)</f>
        <v>0</v>
      </c>
      <c r="M41" s="84">
        <f t="shared" si="42"/>
        <v>0</v>
      </c>
      <c r="N41" s="92">
        <f>HLOOKUP($C41,'Backend (nicht ändern)'!$H$2:$M$34,27,FALSE)</f>
        <v>0</v>
      </c>
      <c r="O41" s="84">
        <f t="shared" si="43"/>
        <v>0</v>
      </c>
      <c r="P41" s="92">
        <f>HLOOKUP($C41,'Backend (nicht ändern)'!$H$2:$M$34,28,FALSE)</f>
        <v>0</v>
      </c>
      <c r="Q41" s="84">
        <f t="shared" si="44"/>
        <v>0</v>
      </c>
      <c r="R41" s="92">
        <f>HLOOKUP($C41,'Backend (nicht ändern)'!$H$2:$M$34,29,FALSE)</f>
        <v>0</v>
      </c>
      <c r="S41" s="84">
        <f t="shared" si="45"/>
        <v>0</v>
      </c>
      <c r="T41" s="6"/>
      <c r="U41" s="89"/>
      <c r="V41" s="76"/>
      <c r="W41" s="77"/>
      <c r="X41" s="87"/>
      <c r="Y41" s="89"/>
      <c r="Z41" s="76"/>
      <c r="AA41" s="77"/>
      <c r="AB41" s="87"/>
      <c r="AC41" s="89"/>
      <c r="AD41" s="76"/>
      <c r="AE41" s="77"/>
      <c r="AF41" s="87"/>
      <c r="AG41" s="89"/>
      <c r="AI41" s="76"/>
      <c r="AJ41" s="77"/>
      <c r="AK41" s="87"/>
      <c r="AL41" s="89"/>
    </row>
    <row r="42" spans="1:38" x14ac:dyDescent="0.2">
      <c r="A42" s="6"/>
      <c r="B42" s="72"/>
      <c r="C42" s="70" t="s">
        <v>122</v>
      </c>
      <c r="D42" s="71">
        <v>0.625</v>
      </c>
      <c r="E42" s="82">
        <v>0</v>
      </c>
      <c r="F42" s="92">
        <f>HLOOKUP($C42,'Backend (nicht ändern)'!$H$2:$M$34,32,FALSE)</f>
        <v>0</v>
      </c>
      <c r="G42" s="84">
        <f t="shared" si="40"/>
        <v>0</v>
      </c>
      <c r="H42" s="92">
        <f>HLOOKUP($C42,'Backend (nicht ändern)'!$H$2:$M$34,24,FALSE)</f>
        <v>0</v>
      </c>
      <c r="I42" s="84">
        <f t="shared" si="46"/>
        <v>0</v>
      </c>
      <c r="J42" s="92">
        <f>HLOOKUP($C42,'Backend (nicht ändern)'!$H$2:$M$34,25,FALSE)</f>
        <v>0</v>
      </c>
      <c r="K42" s="84">
        <f t="shared" si="41"/>
        <v>0</v>
      </c>
      <c r="L42" s="92">
        <f>HLOOKUP($C42,'Backend (nicht ändern)'!$H$2:$M$34,26,FALSE)</f>
        <v>0</v>
      </c>
      <c r="M42" s="84">
        <f t="shared" si="42"/>
        <v>0</v>
      </c>
      <c r="N42" s="92">
        <f>HLOOKUP($C42,'Backend (nicht ändern)'!$H$2:$M$34,27,FALSE)</f>
        <v>0</v>
      </c>
      <c r="O42" s="84">
        <f t="shared" si="43"/>
        <v>0</v>
      </c>
      <c r="P42" s="92">
        <f>HLOOKUP($C42,'Backend (nicht ändern)'!$H$2:$M$34,28,FALSE)</f>
        <v>0</v>
      </c>
      <c r="Q42" s="84">
        <f t="shared" si="44"/>
        <v>0</v>
      </c>
      <c r="R42" s="92">
        <f>HLOOKUP($C42,'Backend (nicht ändern)'!$H$2:$M$34,29,FALSE)</f>
        <v>0</v>
      </c>
      <c r="S42" s="84">
        <f t="shared" si="45"/>
        <v>0</v>
      </c>
      <c r="T42" s="6"/>
      <c r="U42" s="89"/>
      <c r="V42" s="76"/>
      <c r="W42" s="77"/>
      <c r="X42" s="87"/>
      <c r="Y42" s="89"/>
      <c r="Z42" s="76"/>
      <c r="AA42" s="77"/>
      <c r="AB42" s="87"/>
      <c r="AC42" s="89"/>
      <c r="AD42" s="76"/>
      <c r="AE42" s="77"/>
      <c r="AF42" s="87"/>
      <c r="AG42" s="89"/>
      <c r="AI42" s="76"/>
      <c r="AJ42" s="77"/>
      <c r="AK42" s="87"/>
      <c r="AL42" s="89"/>
    </row>
    <row r="43" spans="1:38" x14ac:dyDescent="0.2">
      <c r="A43" s="6"/>
      <c r="B43" s="72"/>
      <c r="C43" s="70" t="s">
        <v>122</v>
      </c>
      <c r="D43" s="71">
        <v>0.66666666666666596</v>
      </c>
      <c r="E43" s="82">
        <v>0</v>
      </c>
      <c r="F43" s="92">
        <f>HLOOKUP($C43,'Backend (nicht ändern)'!$H$2:$M$34,32,FALSE)</f>
        <v>0</v>
      </c>
      <c r="G43" s="84">
        <f t="shared" si="40"/>
        <v>0</v>
      </c>
      <c r="H43" s="92">
        <f>HLOOKUP($C43,'Backend (nicht ändern)'!$H$2:$M$34,24,FALSE)</f>
        <v>0</v>
      </c>
      <c r="I43" s="84">
        <f t="shared" si="46"/>
        <v>0</v>
      </c>
      <c r="J43" s="92">
        <f>HLOOKUP($C43,'Backend (nicht ändern)'!$H$2:$M$34,25,FALSE)</f>
        <v>0</v>
      </c>
      <c r="K43" s="84">
        <f t="shared" si="41"/>
        <v>0</v>
      </c>
      <c r="L43" s="92">
        <f>HLOOKUP($C43,'Backend (nicht ändern)'!$H$2:$M$34,26,FALSE)</f>
        <v>0</v>
      </c>
      <c r="M43" s="84">
        <f t="shared" si="42"/>
        <v>0</v>
      </c>
      <c r="N43" s="92">
        <f>HLOOKUP($C43,'Backend (nicht ändern)'!$H$2:$M$34,27,FALSE)</f>
        <v>0</v>
      </c>
      <c r="O43" s="84">
        <f t="shared" si="43"/>
        <v>0</v>
      </c>
      <c r="P43" s="92">
        <f>HLOOKUP($C43,'Backend (nicht ändern)'!$H$2:$M$34,28,FALSE)</f>
        <v>0</v>
      </c>
      <c r="Q43" s="84">
        <f t="shared" si="44"/>
        <v>0</v>
      </c>
      <c r="R43" s="92">
        <f>HLOOKUP($C43,'Backend (nicht ändern)'!$H$2:$M$34,29,FALSE)</f>
        <v>0</v>
      </c>
      <c r="S43" s="84">
        <f t="shared" si="45"/>
        <v>0</v>
      </c>
      <c r="T43" s="6"/>
      <c r="U43" s="89"/>
      <c r="V43" s="76"/>
      <c r="W43" s="77"/>
      <c r="X43" s="87"/>
      <c r="Y43" s="89"/>
      <c r="Z43" s="76"/>
      <c r="AA43" s="77"/>
      <c r="AB43" s="87"/>
      <c r="AC43" s="89"/>
      <c r="AD43" s="76"/>
      <c r="AE43" s="77"/>
      <c r="AF43" s="87"/>
      <c r="AG43" s="89"/>
      <c r="AI43" s="76"/>
      <c r="AJ43" s="77"/>
      <c r="AK43" s="87"/>
      <c r="AL43" s="89"/>
    </row>
    <row r="44" spans="1:38" x14ac:dyDescent="0.2">
      <c r="A44" s="6"/>
      <c r="B44" s="72"/>
      <c r="C44" s="70" t="s">
        <v>122</v>
      </c>
      <c r="D44" s="71">
        <v>0.70833333333333304</v>
      </c>
      <c r="E44" s="82">
        <v>0</v>
      </c>
      <c r="F44" s="92">
        <f>HLOOKUP($C44,'Backend (nicht ändern)'!$H$2:$M$34,32,FALSE)</f>
        <v>0</v>
      </c>
      <c r="G44" s="84">
        <f t="shared" si="40"/>
        <v>0</v>
      </c>
      <c r="H44" s="92">
        <f>HLOOKUP($C44,'Backend (nicht ändern)'!$H$2:$M$34,24,FALSE)</f>
        <v>0</v>
      </c>
      <c r="I44" s="84">
        <f t="shared" si="46"/>
        <v>0</v>
      </c>
      <c r="J44" s="92">
        <f>HLOOKUP($C44,'Backend (nicht ändern)'!$H$2:$M$34,25,FALSE)</f>
        <v>0</v>
      </c>
      <c r="K44" s="84">
        <f t="shared" si="41"/>
        <v>0</v>
      </c>
      <c r="L44" s="92">
        <f>HLOOKUP($C44,'Backend (nicht ändern)'!$H$2:$M$34,26,FALSE)</f>
        <v>0</v>
      </c>
      <c r="M44" s="84">
        <f t="shared" si="42"/>
        <v>0</v>
      </c>
      <c r="N44" s="92">
        <f>HLOOKUP($C44,'Backend (nicht ändern)'!$H$2:$M$34,27,FALSE)</f>
        <v>0</v>
      </c>
      <c r="O44" s="84">
        <f t="shared" si="43"/>
        <v>0</v>
      </c>
      <c r="P44" s="92">
        <f>HLOOKUP($C44,'Backend (nicht ändern)'!$H$2:$M$34,28,FALSE)</f>
        <v>0</v>
      </c>
      <c r="Q44" s="84">
        <f t="shared" si="44"/>
        <v>0</v>
      </c>
      <c r="R44" s="92">
        <f>HLOOKUP($C44,'Backend (nicht ändern)'!$H$2:$M$34,29,FALSE)</f>
        <v>0</v>
      </c>
      <c r="S44" s="84">
        <f t="shared" si="45"/>
        <v>0</v>
      </c>
      <c r="T44" s="6"/>
      <c r="U44" s="89"/>
      <c r="V44" s="76"/>
      <c r="W44" s="77"/>
      <c r="X44" s="87"/>
      <c r="Y44" s="89"/>
      <c r="Z44" s="76"/>
      <c r="AA44" s="77"/>
      <c r="AB44" s="87"/>
      <c r="AC44" s="89"/>
      <c r="AD44" s="76"/>
      <c r="AE44" s="77"/>
      <c r="AF44" s="87"/>
      <c r="AG44" s="89"/>
      <c r="AI44" s="76"/>
      <c r="AJ44" s="77"/>
      <c r="AK44" s="87"/>
      <c r="AL44" s="89"/>
    </row>
    <row r="45" spans="1:38" x14ac:dyDescent="0.2">
      <c r="A45" s="6"/>
      <c r="B45" s="72"/>
      <c r="C45" s="70" t="s">
        <v>122</v>
      </c>
      <c r="D45" s="71">
        <v>0.75</v>
      </c>
      <c r="E45" s="82">
        <v>0</v>
      </c>
      <c r="F45" s="92">
        <f>HLOOKUP($C45,'Backend (nicht ändern)'!$H$2:$M$34,32,FALSE)</f>
        <v>0</v>
      </c>
      <c r="G45" s="84">
        <f t="shared" si="40"/>
        <v>0</v>
      </c>
      <c r="H45" s="92">
        <f>HLOOKUP($C45,'Backend (nicht ändern)'!$H$2:$M$34,24,FALSE)</f>
        <v>0</v>
      </c>
      <c r="I45" s="84">
        <f t="shared" si="46"/>
        <v>0</v>
      </c>
      <c r="J45" s="92">
        <f>HLOOKUP($C45,'Backend (nicht ändern)'!$H$2:$M$34,25,FALSE)</f>
        <v>0</v>
      </c>
      <c r="K45" s="84">
        <f t="shared" si="41"/>
        <v>0</v>
      </c>
      <c r="L45" s="92">
        <f>HLOOKUP($C45,'Backend (nicht ändern)'!$H$2:$M$34,26,FALSE)</f>
        <v>0</v>
      </c>
      <c r="M45" s="84">
        <f t="shared" si="42"/>
        <v>0</v>
      </c>
      <c r="N45" s="92">
        <f>HLOOKUP($C45,'Backend (nicht ändern)'!$H$2:$M$34,27,FALSE)</f>
        <v>0</v>
      </c>
      <c r="O45" s="84">
        <f t="shared" si="43"/>
        <v>0</v>
      </c>
      <c r="P45" s="92">
        <f>HLOOKUP($C45,'Backend (nicht ändern)'!$H$2:$M$34,28,FALSE)</f>
        <v>0</v>
      </c>
      <c r="Q45" s="84">
        <f t="shared" si="44"/>
        <v>0</v>
      </c>
      <c r="R45" s="92">
        <f>HLOOKUP($C45,'Backend (nicht ändern)'!$H$2:$M$34,29,FALSE)</f>
        <v>0</v>
      </c>
      <c r="S45" s="84">
        <f t="shared" si="45"/>
        <v>0</v>
      </c>
      <c r="T45" s="6"/>
      <c r="U45" s="89"/>
      <c r="V45" s="76"/>
      <c r="W45" s="77"/>
      <c r="X45" s="87"/>
      <c r="Y45" s="89"/>
      <c r="Z45" s="76"/>
      <c r="AA45" s="77"/>
      <c r="AB45" s="87"/>
      <c r="AC45" s="89"/>
      <c r="AD45" s="76"/>
      <c r="AE45" s="77"/>
      <c r="AF45" s="87"/>
      <c r="AG45" s="89"/>
      <c r="AI45" s="76"/>
      <c r="AJ45" s="77"/>
      <c r="AK45" s="87"/>
      <c r="AL45" s="89"/>
    </row>
    <row r="46" spans="1:38" x14ac:dyDescent="0.2">
      <c r="A46" s="6"/>
      <c r="B46" s="72"/>
      <c r="C46" s="70" t="s">
        <v>122</v>
      </c>
      <c r="D46" s="71">
        <v>0.79166666666666596</v>
      </c>
      <c r="E46" s="82">
        <v>0</v>
      </c>
      <c r="F46" s="92">
        <f>HLOOKUP($C46,'Backend (nicht ändern)'!$H$2:$M$34,32,FALSE)</f>
        <v>0</v>
      </c>
      <c r="G46" s="84">
        <f t="shared" si="40"/>
        <v>0</v>
      </c>
      <c r="H46" s="92">
        <f>HLOOKUP($C46,'Backend (nicht ändern)'!$H$2:$M$34,24,FALSE)</f>
        <v>0</v>
      </c>
      <c r="I46" s="84">
        <f t="shared" si="46"/>
        <v>0</v>
      </c>
      <c r="J46" s="92">
        <f>HLOOKUP($C46,'Backend (nicht ändern)'!$H$2:$M$34,25,FALSE)</f>
        <v>0</v>
      </c>
      <c r="K46" s="84">
        <f t="shared" si="41"/>
        <v>0</v>
      </c>
      <c r="L46" s="92">
        <f>HLOOKUP($C46,'Backend (nicht ändern)'!$H$2:$M$34,26,FALSE)</f>
        <v>0</v>
      </c>
      <c r="M46" s="84">
        <f t="shared" si="42"/>
        <v>0</v>
      </c>
      <c r="N46" s="92">
        <f>HLOOKUP($C46,'Backend (nicht ändern)'!$H$2:$M$34,27,FALSE)</f>
        <v>0</v>
      </c>
      <c r="O46" s="84">
        <f t="shared" si="43"/>
        <v>0</v>
      </c>
      <c r="P46" s="92">
        <f>HLOOKUP($C46,'Backend (nicht ändern)'!$H$2:$M$34,28,FALSE)</f>
        <v>0</v>
      </c>
      <c r="Q46" s="84">
        <f t="shared" si="44"/>
        <v>0</v>
      </c>
      <c r="R46" s="92">
        <f>HLOOKUP($C46,'Backend (nicht ändern)'!$H$2:$M$34,29,FALSE)</f>
        <v>0</v>
      </c>
      <c r="S46" s="84">
        <f t="shared" si="45"/>
        <v>0</v>
      </c>
      <c r="T46" s="6"/>
      <c r="U46" s="89"/>
      <c r="V46" s="76"/>
      <c r="W46" s="77"/>
      <c r="X46" s="87"/>
      <c r="Y46" s="89"/>
      <c r="Z46" s="76"/>
      <c r="AA46" s="77"/>
      <c r="AB46" s="87"/>
      <c r="AC46" s="89"/>
      <c r="AD46" s="76"/>
      <c r="AE46" s="77"/>
      <c r="AF46" s="87"/>
      <c r="AG46" s="89"/>
      <c r="AI46" s="76"/>
      <c r="AJ46" s="77"/>
      <c r="AK46" s="87"/>
      <c r="AL46" s="89"/>
    </row>
    <row r="47" spans="1:38" x14ac:dyDescent="0.2">
      <c r="A47" s="6"/>
      <c r="B47" s="72"/>
      <c r="C47" s="70" t="s">
        <v>122</v>
      </c>
      <c r="D47" s="71">
        <v>0.83333333333333304</v>
      </c>
      <c r="E47" s="82">
        <v>0</v>
      </c>
      <c r="F47" s="92">
        <f>HLOOKUP($C47,'Backend (nicht ändern)'!$H$2:$M$34,32,FALSE)</f>
        <v>0</v>
      </c>
      <c r="G47" s="84">
        <f t="shared" si="40"/>
        <v>0</v>
      </c>
      <c r="H47" s="92">
        <f>HLOOKUP($C47,'Backend (nicht ändern)'!$H$2:$M$34,24,FALSE)</f>
        <v>0</v>
      </c>
      <c r="I47" s="84">
        <f t="shared" si="46"/>
        <v>0</v>
      </c>
      <c r="J47" s="92">
        <f>HLOOKUP($C47,'Backend (nicht ändern)'!$H$2:$M$34,25,FALSE)</f>
        <v>0</v>
      </c>
      <c r="K47" s="84">
        <f t="shared" si="41"/>
        <v>0</v>
      </c>
      <c r="L47" s="92">
        <f>HLOOKUP($C47,'Backend (nicht ändern)'!$H$2:$M$34,26,FALSE)</f>
        <v>0</v>
      </c>
      <c r="M47" s="84">
        <f t="shared" si="42"/>
        <v>0</v>
      </c>
      <c r="N47" s="92">
        <f>HLOOKUP($C47,'Backend (nicht ändern)'!$H$2:$M$34,27,FALSE)</f>
        <v>0</v>
      </c>
      <c r="O47" s="84">
        <f t="shared" si="43"/>
        <v>0</v>
      </c>
      <c r="P47" s="92">
        <f>HLOOKUP($C47,'Backend (nicht ändern)'!$H$2:$M$34,28,FALSE)</f>
        <v>0</v>
      </c>
      <c r="Q47" s="84">
        <f t="shared" si="44"/>
        <v>0</v>
      </c>
      <c r="R47" s="92">
        <f>HLOOKUP($C47,'Backend (nicht ändern)'!$H$2:$M$34,29,FALSE)</f>
        <v>0</v>
      </c>
      <c r="S47" s="84">
        <f t="shared" si="45"/>
        <v>0</v>
      </c>
      <c r="T47" s="6"/>
      <c r="U47" s="89"/>
      <c r="V47" s="76"/>
      <c r="W47" s="77"/>
      <c r="X47" s="87"/>
      <c r="Y47" s="89"/>
      <c r="Z47" s="76"/>
      <c r="AA47" s="77"/>
      <c r="AB47" s="87"/>
      <c r="AC47" s="89"/>
      <c r="AD47" s="76"/>
      <c r="AE47" s="77"/>
      <c r="AF47" s="87"/>
      <c r="AG47" s="89"/>
      <c r="AI47" s="76"/>
      <c r="AJ47" s="77"/>
      <c r="AK47" s="87"/>
      <c r="AL47" s="89"/>
    </row>
    <row r="48" spans="1:38" x14ac:dyDescent="0.2">
      <c r="A48" s="6"/>
      <c r="B48" s="72"/>
      <c r="C48" s="70" t="s">
        <v>122</v>
      </c>
      <c r="D48" s="71">
        <v>0.875</v>
      </c>
      <c r="E48" s="82">
        <v>0</v>
      </c>
      <c r="F48" s="92">
        <f>HLOOKUP($C48,'Backend (nicht ändern)'!$H$2:$M$34,32,FALSE)</f>
        <v>0</v>
      </c>
      <c r="G48" s="84">
        <f t="shared" si="40"/>
        <v>0</v>
      </c>
      <c r="H48" s="92">
        <f>HLOOKUP($C48,'Backend (nicht ändern)'!$H$2:$M$34,24,FALSE)</f>
        <v>0</v>
      </c>
      <c r="I48" s="84">
        <f t="shared" si="46"/>
        <v>0</v>
      </c>
      <c r="J48" s="92">
        <f>HLOOKUP($C48,'Backend (nicht ändern)'!$H$2:$M$34,25,FALSE)</f>
        <v>0</v>
      </c>
      <c r="K48" s="84">
        <f t="shared" si="41"/>
        <v>0</v>
      </c>
      <c r="L48" s="92">
        <f>HLOOKUP($C48,'Backend (nicht ändern)'!$H$2:$M$34,26,FALSE)</f>
        <v>0</v>
      </c>
      <c r="M48" s="84">
        <f t="shared" si="42"/>
        <v>0</v>
      </c>
      <c r="N48" s="92">
        <f>HLOOKUP($C48,'Backend (nicht ändern)'!$H$2:$M$34,27,FALSE)</f>
        <v>0</v>
      </c>
      <c r="O48" s="84">
        <f t="shared" si="43"/>
        <v>0</v>
      </c>
      <c r="P48" s="92">
        <f>HLOOKUP($C48,'Backend (nicht ändern)'!$H$2:$M$34,28,FALSE)</f>
        <v>0</v>
      </c>
      <c r="Q48" s="84">
        <f t="shared" si="44"/>
        <v>0</v>
      </c>
      <c r="R48" s="92">
        <f>HLOOKUP($C48,'Backend (nicht ändern)'!$H$2:$M$34,29,FALSE)</f>
        <v>0</v>
      </c>
      <c r="S48" s="84">
        <f t="shared" si="45"/>
        <v>0</v>
      </c>
      <c r="T48" s="6"/>
      <c r="U48" s="89"/>
      <c r="V48" s="76"/>
      <c r="W48" s="77"/>
      <c r="X48" s="87"/>
      <c r="Y48" s="89"/>
      <c r="Z48" s="76"/>
      <c r="AA48" s="77"/>
      <c r="AB48" s="87"/>
      <c r="AC48" s="89"/>
      <c r="AD48" s="76"/>
      <c r="AE48" s="77"/>
      <c r="AF48" s="87"/>
      <c r="AG48" s="89"/>
      <c r="AI48" s="76"/>
      <c r="AJ48" s="77"/>
      <c r="AK48" s="87"/>
      <c r="AL48" s="89"/>
    </row>
    <row r="49" spans="1:38" x14ac:dyDescent="0.2">
      <c r="A49" s="6"/>
      <c r="B49" s="72"/>
      <c r="C49" s="70" t="s">
        <v>122</v>
      </c>
      <c r="D49" s="71">
        <v>0.91666666666666596</v>
      </c>
      <c r="E49" s="82">
        <v>0</v>
      </c>
      <c r="F49" s="92">
        <f>HLOOKUP($C49,'Backend (nicht ändern)'!$H$2:$M$34,32,FALSE)</f>
        <v>0</v>
      </c>
      <c r="G49" s="84">
        <f t="shared" si="40"/>
        <v>0</v>
      </c>
      <c r="H49" s="92">
        <f>HLOOKUP($C49,'Backend (nicht ändern)'!$H$2:$M$34,24,FALSE)</f>
        <v>0</v>
      </c>
      <c r="I49" s="84">
        <f t="shared" si="46"/>
        <v>0</v>
      </c>
      <c r="J49" s="92">
        <f>HLOOKUP($C49,'Backend (nicht ändern)'!$H$2:$M$34,25,FALSE)</f>
        <v>0</v>
      </c>
      <c r="K49" s="84">
        <f t="shared" si="41"/>
        <v>0</v>
      </c>
      <c r="L49" s="92">
        <f>HLOOKUP($C49,'Backend (nicht ändern)'!$H$2:$M$34,26,FALSE)</f>
        <v>0</v>
      </c>
      <c r="M49" s="84">
        <f t="shared" si="42"/>
        <v>0</v>
      </c>
      <c r="N49" s="92">
        <f>HLOOKUP($C49,'Backend (nicht ändern)'!$H$2:$M$34,27,FALSE)</f>
        <v>0</v>
      </c>
      <c r="O49" s="84">
        <f t="shared" si="43"/>
        <v>0</v>
      </c>
      <c r="P49" s="92">
        <f>HLOOKUP($C49,'Backend (nicht ändern)'!$H$2:$M$34,28,FALSE)</f>
        <v>0</v>
      </c>
      <c r="Q49" s="84">
        <f t="shared" si="44"/>
        <v>0</v>
      </c>
      <c r="R49" s="92">
        <f>HLOOKUP($C49,'Backend (nicht ändern)'!$H$2:$M$34,29,FALSE)</f>
        <v>0</v>
      </c>
      <c r="S49" s="84">
        <f t="shared" si="45"/>
        <v>0</v>
      </c>
      <c r="T49" s="6"/>
      <c r="U49" s="89"/>
      <c r="V49" s="76"/>
      <c r="W49" s="77"/>
      <c r="X49" s="87"/>
      <c r="Y49" s="89"/>
      <c r="Z49" s="76"/>
      <c r="AA49" s="77"/>
      <c r="AB49" s="87"/>
      <c r="AC49" s="89"/>
      <c r="AD49" s="76"/>
      <c r="AE49" s="77"/>
      <c r="AF49" s="87"/>
      <c r="AG49" s="89"/>
      <c r="AI49" s="76"/>
      <c r="AJ49" s="77"/>
      <c r="AK49" s="87"/>
      <c r="AL49" s="89"/>
    </row>
    <row r="50" spans="1:38" ht="15" thickBot="1" x14ac:dyDescent="0.25">
      <c r="A50" s="6"/>
      <c r="B50" s="73"/>
      <c r="C50" s="70" t="s">
        <v>122</v>
      </c>
      <c r="D50" s="71">
        <v>0.95833333333333304</v>
      </c>
      <c r="E50" s="82">
        <v>0</v>
      </c>
      <c r="F50" s="92">
        <f>HLOOKUP($C50,'Backend (nicht ändern)'!$H$2:$M$34,32,FALSE)</f>
        <v>0</v>
      </c>
      <c r="G50" s="85">
        <f t="shared" si="40"/>
        <v>0</v>
      </c>
      <c r="H50" s="92">
        <f>HLOOKUP($C50,'Backend (nicht ändern)'!$H$2:$M$34,24,FALSE)</f>
        <v>0</v>
      </c>
      <c r="I50" s="85">
        <f t="shared" si="46"/>
        <v>0</v>
      </c>
      <c r="J50" s="92">
        <f>HLOOKUP($C50,'Backend (nicht ändern)'!$H$2:$M$34,25,FALSE)</f>
        <v>0</v>
      </c>
      <c r="K50" s="85">
        <f t="shared" si="41"/>
        <v>0</v>
      </c>
      <c r="L50" s="92">
        <f>HLOOKUP($C50,'Backend (nicht ändern)'!$H$2:$M$34,26,FALSE)</f>
        <v>0</v>
      </c>
      <c r="M50" s="85">
        <f t="shared" si="42"/>
        <v>0</v>
      </c>
      <c r="N50" s="92">
        <f>HLOOKUP($C50,'Backend (nicht ändern)'!$H$2:$M$34,27,FALSE)</f>
        <v>0</v>
      </c>
      <c r="O50" s="85">
        <f t="shared" si="43"/>
        <v>0</v>
      </c>
      <c r="P50" s="92">
        <f>HLOOKUP($C50,'Backend (nicht ändern)'!$H$2:$M$34,28,FALSE)</f>
        <v>0</v>
      </c>
      <c r="Q50" s="85">
        <f t="shared" si="44"/>
        <v>0</v>
      </c>
      <c r="R50" s="92">
        <f>HLOOKUP($C50,'Backend (nicht ändern)'!$H$2:$M$34,29,FALSE)</f>
        <v>0</v>
      </c>
      <c r="S50" s="85">
        <f t="shared" si="45"/>
        <v>0</v>
      </c>
      <c r="T50" s="6"/>
      <c r="U50" s="89"/>
      <c r="V50" s="76"/>
      <c r="W50" s="77" t="s">
        <v>113</v>
      </c>
      <c r="X50" s="87"/>
      <c r="Y50" s="89"/>
      <c r="Z50" s="76"/>
      <c r="AA50" s="77" t="s">
        <v>113</v>
      </c>
      <c r="AB50" s="87"/>
      <c r="AC50" s="89"/>
      <c r="AD50" s="76"/>
      <c r="AE50" s="77" t="s">
        <v>113</v>
      </c>
      <c r="AF50" s="87"/>
      <c r="AG50" s="89"/>
      <c r="AI50" s="76"/>
      <c r="AJ50" s="77" t="s">
        <v>113</v>
      </c>
      <c r="AK50" s="87"/>
      <c r="AL50" s="89"/>
    </row>
    <row r="51" spans="1:38" ht="15" thickBot="1" x14ac:dyDescent="0.25">
      <c r="A51" s="6"/>
      <c r="B51" s="13"/>
      <c r="C51" s="14"/>
      <c r="D51" s="14"/>
      <c r="E51" s="30" t="s">
        <v>51</v>
      </c>
      <c r="F51" s="34" cm="1">
        <f t="array" ref="F51">SUM(IF(ISNA(F32:F50)=FALSE,F32:F50))</f>
        <v>0</v>
      </c>
      <c r="G51" s="86" cm="1">
        <f t="array" ref="G51">SUM(IF(ISNA(G32:G50)=FALSE,G32:G50))</f>
        <v>0</v>
      </c>
      <c r="H51" s="34" cm="1">
        <f t="array" ref="H51">SUM(IF(ISNA(H32:H50)=FALSE,H32:H50))</f>
        <v>0</v>
      </c>
      <c r="I51" s="86" cm="1">
        <f t="array" ref="I51">SUM(IF(ISNA(I32:I50)=FALSE,I32:I50))</f>
        <v>0</v>
      </c>
      <c r="J51" s="34" cm="1">
        <f t="array" ref="J51">SUM(IF(ISNA(J32:J50)=FALSE,J32:J50))</f>
        <v>0</v>
      </c>
      <c r="K51" s="86" cm="1">
        <f t="array" ref="K51">SUM(IF(ISNA(K32:K50)=FALSE,K32:K50))</f>
        <v>0</v>
      </c>
      <c r="L51" s="34" cm="1">
        <f t="array" ref="L51">SUM(IF(ISNA(L32:L50)=FALSE,L32:L50))</f>
        <v>0</v>
      </c>
      <c r="M51" s="86" cm="1">
        <f t="array" ref="M51">SUM(IF(ISNA(M32:M50)=FALSE,M32:M50))</f>
        <v>0</v>
      </c>
      <c r="N51" s="34" cm="1">
        <f t="array" ref="N51">SUM(IF(ISNA(N32:N50)=FALSE,N32:N50))</f>
        <v>0</v>
      </c>
      <c r="O51" s="86" cm="1">
        <f t="array" ref="O51">SUM(IF(ISNA(O32:O50)=FALSE,O32:O50))</f>
        <v>0</v>
      </c>
      <c r="P51" s="34" cm="1">
        <f t="array" ref="P51">SUM(IF(ISNA(P32:P50)=FALSE,P32:P50))</f>
        <v>0</v>
      </c>
      <c r="Q51" s="86" cm="1">
        <f t="array" ref="Q51">SUM(IF(ISNA(Q32:Q50)=FALSE,Q32:Q50))</f>
        <v>0</v>
      </c>
      <c r="R51" s="34" cm="1">
        <f t="array" ref="R51">SUM(IF(ISNA(R32:R50)=FALSE,R32:R50))</f>
        <v>0</v>
      </c>
      <c r="S51" s="86" cm="1">
        <f t="array" ref="S51">SUM(IF(ISNA(S32:S50)=FALSE,S32:S50))</f>
        <v>0</v>
      </c>
      <c r="T51" s="6"/>
      <c r="U51" s="89"/>
      <c r="V51" s="57" t="s">
        <v>111</v>
      </c>
      <c r="W51" s="58"/>
      <c r="X51" s="88">
        <f>SUM(X7:X50)</f>
        <v>0</v>
      </c>
      <c r="Y51" s="89"/>
      <c r="Z51" s="57" t="s">
        <v>111</v>
      </c>
      <c r="AA51" s="58"/>
      <c r="AB51" s="88">
        <f>SUM(AB7:AB50)</f>
        <v>0</v>
      </c>
      <c r="AC51" s="89"/>
      <c r="AD51" s="57" t="s">
        <v>111</v>
      </c>
      <c r="AE51" s="58"/>
      <c r="AF51" s="88">
        <f>SUM(AF7:AF50)</f>
        <v>0</v>
      </c>
      <c r="AG51" s="89"/>
      <c r="AI51" s="57" t="s">
        <v>111</v>
      </c>
      <c r="AJ51" s="58"/>
      <c r="AK51" s="88">
        <f>SUM(AK7:AK50)</f>
        <v>0</v>
      </c>
      <c r="AL51" s="89"/>
    </row>
    <row r="52" spans="1:3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89"/>
      <c r="V52" s="6" t="s">
        <v>108</v>
      </c>
      <c r="W52" s="6"/>
      <c r="X52" s="6"/>
      <c r="Y52" s="89"/>
      <c r="Z52" s="6" t="s">
        <v>108</v>
      </c>
      <c r="AA52" s="6"/>
      <c r="AB52" s="6"/>
      <c r="AC52" s="89"/>
      <c r="AD52" s="6" t="s">
        <v>108</v>
      </c>
      <c r="AE52" s="6"/>
      <c r="AF52" s="6"/>
      <c r="AG52" s="89"/>
      <c r="AI52" s="6" t="s">
        <v>108</v>
      </c>
      <c r="AJ52" s="6"/>
      <c r="AK52" s="6"/>
      <c r="AL52" s="89"/>
    </row>
    <row r="53" spans="1:38" ht="15" thickBo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89"/>
      <c r="W53" s="6"/>
      <c r="X53" s="6"/>
      <c r="Y53" s="89"/>
      <c r="AA53" s="6"/>
      <c r="AB53" s="6"/>
      <c r="AC53" s="89"/>
      <c r="AE53" s="6"/>
      <c r="AF53" s="6"/>
      <c r="AG53" s="89"/>
      <c r="AJ53" s="89"/>
      <c r="AK53" s="89"/>
      <c r="AL53" s="89"/>
    </row>
    <row r="54" spans="1:38" ht="15" thickBot="1" x14ac:dyDescent="0.25">
      <c r="A54" s="6"/>
      <c r="B54" s="133" t="s">
        <v>125</v>
      </c>
      <c r="C54" s="134"/>
      <c r="D54" s="134"/>
      <c r="E54" s="135"/>
      <c r="F54" s="128">
        <v>46005</v>
      </c>
      <c r="G54" s="129"/>
      <c r="H54" s="46" t="s">
        <v>91</v>
      </c>
      <c r="I54" s="49" t="s">
        <v>86</v>
      </c>
      <c r="J54" s="49"/>
      <c r="K54" s="49"/>
      <c r="L54" s="49"/>
      <c r="M54" s="49"/>
      <c r="N54" s="49"/>
      <c r="O54" s="49"/>
      <c r="P54" s="50"/>
      <c r="Q54" s="6"/>
      <c r="R54" s="6"/>
      <c r="S54" s="6"/>
      <c r="T54" s="6"/>
      <c r="U54" s="89"/>
      <c r="V54" s="6"/>
      <c r="W54" s="6"/>
      <c r="X54" s="6"/>
      <c r="Y54" s="89"/>
      <c r="Z54" s="6"/>
      <c r="AA54" s="6"/>
      <c r="AB54" s="6"/>
      <c r="AC54" s="89"/>
      <c r="AD54" s="89"/>
      <c r="AE54" s="89"/>
      <c r="AF54" s="89"/>
      <c r="AG54" s="89"/>
      <c r="AH54" s="89"/>
      <c r="AI54" s="89"/>
      <c r="AJ54" s="89"/>
      <c r="AK54" s="89"/>
      <c r="AL54" s="89"/>
    </row>
    <row r="55" spans="1:38" ht="15" thickBot="1" x14ac:dyDescent="0.25">
      <c r="A55" s="6"/>
      <c r="B55" s="22" t="s">
        <v>0</v>
      </c>
      <c r="C55" s="32" t="s">
        <v>1</v>
      </c>
      <c r="D55" s="32" t="s">
        <v>41</v>
      </c>
      <c r="E55" s="23" t="s">
        <v>54</v>
      </c>
      <c r="F55" s="22" t="s">
        <v>43</v>
      </c>
      <c r="G55" s="16" t="s">
        <v>126</v>
      </c>
      <c r="H55" s="45" t="s">
        <v>87</v>
      </c>
      <c r="I55" s="51"/>
      <c r="J55" s="51"/>
      <c r="K55" s="52"/>
      <c r="L55" s="51"/>
      <c r="M55" s="51"/>
      <c r="N55" s="51"/>
      <c r="O55" s="51"/>
      <c r="P55" s="53"/>
      <c r="Q55" s="6"/>
      <c r="R55" s="6"/>
      <c r="S55" s="6"/>
      <c r="T55" s="6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</row>
    <row r="56" spans="1:38" x14ac:dyDescent="0.2">
      <c r="A56" s="6"/>
      <c r="B56" s="69"/>
      <c r="C56" s="70" t="s">
        <v>122</v>
      </c>
      <c r="D56" s="71">
        <v>0.20833333333333301</v>
      </c>
      <c r="E56" s="82">
        <v>0</v>
      </c>
      <c r="F56" s="92">
        <f>HLOOKUP($C56,'Backend (nicht ändern)'!$H$2:$M$34,33,FALSE)</f>
        <v>0</v>
      </c>
      <c r="G56" s="83">
        <f>$E56*F56</f>
        <v>0</v>
      </c>
      <c r="H56" s="43" t="s">
        <v>90</v>
      </c>
      <c r="I56" s="6"/>
      <c r="J56" s="40"/>
      <c r="K56" s="42"/>
      <c r="L56" s="6"/>
      <c r="M56" s="41"/>
      <c r="N56" s="6"/>
      <c r="O56" s="6"/>
      <c r="P56" s="6"/>
      <c r="Q56" s="6"/>
      <c r="R56" s="6"/>
      <c r="S56" s="6"/>
      <c r="T56" s="6"/>
    </row>
    <row r="57" spans="1:38" x14ac:dyDescent="0.2">
      <c r="A57" s="6"/>
      <c r="B57" s="72"/>
      <c r="C57" s="70" t="s">
        <v>122</v>
      </c>
      <c r="D57" s="71">
        <v>0.25</v>
      </c>
      <c r="E57" s="82">
        <v>0</v>
      </c>
      <c r="F57" s="92">
        <f>HLOOKUP($C57,'Backend (nicht ändern)'!$H$2:$M$34,33,FALSE)</f>
        <v>0</v>
      </c>
      <c r="G57" s="83">
        <f t="shared" ref="G57:G74" si="47">$E57*F57</f>
        <v>0</v>
      </c>
      <c r="H57" s="43" t="s">
        <v>90</v>
      </c>
      <c r="I57" s="6"/>
      <c r="J57" s="40"/>
      <c r="K57" s="42"/>
      <c r="L57" s="6"/>
      <c r="M57" s="41"/>
      <c r="N57" s="6"/>
      <c r="O57" s="6"/>
      <c r="P57" s="6"/>
      <c r="Q57" s="6"/>
      <c r="R57" s="6"/>
      <c r="S57" s="6"/>
      <c r="T57" s="6"/>
    </row>
    <row r="58" spans="1:38" x14ac:dyDescent="0.2">
      <c r="A58" s="6"/>
      <c r="B58" s="72"/>
      <c r="C58" s="70" t="s">
        <v>122</v>
      </c>
      <c r="D58" s="71">
        <v>0.29166666666666602</v>
      </c>
      <c r="E58" s="82">
        <v>0</v>
      </c>
      <c r="F58" s="92">
        <f>HLOOKUP($C58,'Backend (nicht ändern)'!$H$2:$M$34,33,FALSE)</f>
        <v>0</v>
      </c>
      <c r="G58" s="83">
        <f t="shared" si="47"/>
        <v>0</v>
      </c>
      <c r="H58" s="43" t="s">
        <v>90</v>
      </c>
      <c r="I58" s="6"/>
      <c r="J58" s="40"/>
      <c r="K58" s="42"/>
      <c r="L58" s="6"/>
      <c r="M58" s="41"/>
      <c r="N58" s="6"/>
      <c r="O58" s="6"/>
      <c r="P58" s="6"/>
      <c r="Q58" s="6"/>
      <c r="R58" s="6"/>
      <c r="S58" s="6"/>
      <c r="T58" s="6"/>
    </row>
    <row r="59" spans="1:38" x14ac:dyDescent="0.2">
      <c r="A59" s="6"/>
      <c r="B59" s="72"/>
      <c r="C59" s="70" t="s">
        <v>122</v>
      </c>
      <c r="D59" s="71">
        <v>0.33333333333333298</v>
      </c>
      <c r="E59" s="82">
        <v>0</v>
      </c>
      <c r="F59" s="92">
        <f>HLOOKUP($C59,'Backend (nicht ändern)'!$H$2:$M$34,33,FALSE)</f>
        <v>0</v>
      </c>
      <c r="G59" s="83">
        <f t="shared" si="47"/>
        <v>0</v>
      </c>
      <c r="H59" s="43" t="s">
        <v>90</v>
      </c>
      <c r="I59" s="6"/>
      <c r="J59" s="40"/>
      <c r="K59" s="42"/>
      <c r="L59" s="6"/>
      <c r="M59" s="41"/>
      <c r="N59" s="6"/>
      <c r="O59" s="6"/>
      <c r="P59" s="6"/>
      <c r="Q59" s="6"/>
      <c r="R59" s="6"/>
      <c r="S59" s="6"/>
      <c r="T59" s="6"/>
    </row>
    <row r="60" spans="1:38" x14ac:dyDescent="0.2">
      <c r="A60" s="6"/>
      <c r="B60" s="72"/>
      <c r="C60" s="70" t="s">
        <v>122</v>
      </c>
      <c r="D60" s="71">
        <v>0.375</v>
      </c>
      <c r="E60" s="82">
        <v>0</v>
      </c>
      <c r="F60" s="92">
        <f>HLOOKUP($C60,'Backend (nicht ändern)'!$H$2:$M$34,33,FALSE)</f>
        <v>0</v>
      </c>
      <c r="G60" s="83">
        <f t="shared" si="47"/>
        <v>0</v>
      </c>
      <c r="H60" s="43" t="s">
        <v>90</v>
      </c>
      <c r="I60" s="6"/>
      <c r="J60" s="40"/>
      <c r="K60" s="42"/>
      <c r="L60" s="6"/>
      <c r="M60" s="41"/>
      <c r="N60" s="6"/>
      <c r="O60" s="6"/>
      <c r="P60" s="6"/>
      <c r="Q60" s="6"/>
      <c r="R60" s="6"/>
      <c r="S60" s="6"/>
      <c r="T60" s="6"/>
    </row>
    <row r="61" spans="1:38" x14ac:dyDescent="0.2">
      <c r="A61" s="6"/>
      <c r="B61" s="72"/>
      <c r="C61" s="70" t="s">
        <v>122</v>
      </c>
      <c r="D61" s="71">
        <v>0.41666666666666602</v>
      </c>
      <c r="E61" s="82">
        <v>0</v>
      </c>
      <c r="F61" s="92">
        <f>HLOOKUP($C61,'Backend (nicht ändern)'!$H$2:$M$34,33,FALSE)</f>
        <v>0</v>
      </c>
      <c r="G61" s="83">
        <f t="shared" si="47"/>
        <v>0</v>
      </c>
      <c r="H61" s="43" t="s">
        <v>90</v>
      </c>
      <c r="I61" s="6"/>
      <c r="J61" s="40"/>
      <c r="K61" s="42"/>
      <c r="L61" s="6"/>
      <c r="M61" s="41"/>
      <c r="N61" s="6"/>
      <c r="O61" s="6"/>
      <c r="P61" s="6"/>
      <c r="Q61" s="6"/>
      <c r="R61" s="6"/>
      <c r="S61" s="6"/>
      <c r="T61" s="6"/>
    </row>
    <row r="62" spans="1:38" x14ac:dyDescent="0.2">
      <c r="A62" s="6"/>
      <c r="B62" s="72"/>
      <c r="C62" s="70" t="s">
        <v>122</v>
      </c>
      <c r="D62" s="71">
        <v>0.45833333333333298</v>
      </c>
      <c r="E62" s="82">
        <v>0</v>
      </c>
      <c r="F62" s="92">
        <f>HLOOKUP($C62,'Backend (nicht ändern)'!$H$2:$M$34,33,FALSE)</f>
        <v>0</v>
      </c>
      <c r="G62" s="83">
        <f t="shared" si="47"/>
        <v>0</v>
      </c>
      <c r="H62" s="43" t="s">
        <v>90</v>
      </c>
      <c r="I62" s="6"/>
      <c r="J62" s="40"/>
      <c r="K62" s="42"/>
      <c r="L62" s="6"/>
      <c r="M62" s="41"/>
      <c r="N62" s="6"/>
      <c r="O62" s="6"/>
      <c r="P62" s="6"/>
      <c r="Q62" s="6"/>
      <c r="R62" s="6"/>
      <c r="S62" s="6"/>
      <c r="T62" s="6"/>
    </row>
    <row r="63" spans="1:38" x14ac:dyDescent="0.2">
      <c r="A63" s="6"/>
      <c r="B63" s="72"/>
      <c r="C63" s="70" t="s">
        <v>122</v>
      </c>
      <c r="D63" s="71">
        <v>0.5</v>
      </c>
      <c r="E63" s="82">
        <v>0</v>
      </c>
      <c r="F63" s="92">
        <f>HLOOKUP($C63,'Backend (nicht ändern)'!$H$2:$M$34,33,FALSE)</f>
        <v>0</v>
      </c>
      <c r="G63" s="83">
        <f t="shared" si="47"/>
        <v>0</v>
      </c>
      <c r="H63" s="43" t="s">
        <v>90</v>
      </c>
      <c r="I63" s="6"/>
      <c r="J63" s="40"/>
      <c r="K63" s="42"/>
      <c r="L63" s="6"/>
      <c r="M63" s="41"/>
      <c r="N63" s="6"/>
      <c r="O63" s="6"/>
      <c r="P63" s="6"/>
      <c r="Q63" s="6"/>
      <c r="R63" s="6"/>
      <c r="S63" s="6"/>
      <c r="T63" s="6"/>
    </row>
    <row r="64" spans="1:38" x14ac:dyDescent="0.2">
      <c r="A64" s="6"/>
      <c r="B64" s="72"/>
      <c r="C64" s="70" t="s">
        <v>122</v>
      </c>
      <c r="D64" s="71">
        <v>0.54166666666666596</v>
      </c>
      <c r="E64" s="82">
        <v>0</v>
      </c>
      <c r="F64" s="92">
        <f>HLOOKUP($C64,'Backend (nicht ändern)'!$H$2:$M$34,33,FALSE)</f>
        <v>0</v>
      </c>
      <c r="G64" s="83">
        <f t="shared" si="47"/>
        <v>0</v>
      </c>
      <c r="H64" s="43" t="s">
        <v>90</v>
      </c>
      <c r="I64" s="6"/>
      <c r="J64" s="40"/>
      <c r="K64" s="42"/>
      <c r="L64" s="6"/>
      <c r="M64" s="41"/>
      <c r="N64" s="6"/>
      <c r="O64" s="6"/>
      <c r="P64" s="6"/>
      <c r="Q64" s="6"/>
      <c r="R64" s="6"/>
      <c r="S64" s="6"/>
      <c r="T64" s="6"/>
    </row>
    <row r="65" spans="1:20" x14ac:dyDescent="0.2">
      <c r="A65" s="6"/>
      <c r="B65" s="72"/>
      <c r="C65" s="70" t="s">
        <v>122</v>
      </c>
      <c r="D65" s="71">
        <v>0.58333333333333304</v>
      </c>
      <c r="E65" s="82">
        <v>0</v>
      </c>
      <c r="F65" s="92">
        <f>HLOOKUP($C65,'Backend (nicht ändern)'!$H$2:$M$34,33,FALSE)</f>
        <v>0</v>
      </c>
      <c r="G65" s="83">
        <f t="shared" si="47"/>
        <v>0</v>
      </c>
      <c r="H65" s="43" t="s">
        <v>90</v>
      </c>
      <c r="I65" s="6"/>
      <c r="J65" s="40"/>
      <c r="K65" s="42"/>
      <c r="L65" s="6"/>
      <c r="M65" s="41"/>
      <c r="N65" s="6"/>
      <c r="O65" s="6"/>
      <c r="P65" s="6"/>
      <c r="Q65" s="6"/>
      <c r="R65" s="6"/>
      <c r="S65" s="6"/>
      <c r="T65" s="6"/>
    </row>
    <row r="66" spans="1:20" x14ac:dyDescent="0.2">
      <c r="A66" s="6"/>
      <c r="B66" s="72"/>
      <c r="C66" s="70" t="s">
        <v>122</v>
      </c>
      <c r="D66" s="71">
        <v>0.625</v>
      </c>
      <c r="E66" s="82">
        <v>0</v>
      </c>
      <c r="F66" s="92">
        <f>HLOOKUP($C66,'Backend (nicht ändern)'!$H$2:$M$34,33,FALSE)</f>
        <v>0</v>
      </c>
      <c r="G66" s="83">
        <f t="shared" si="47"/>
        <v>0</v>
      </c>
      <c r="H66" s="43" t="s">
        <v>90</v>
      </c>
      <c r="I66" s="6"/>
      <c r="J66" s="40"/>
      <c r="K66" s="42"/>
      <c r="L66" s="6"/>
      <c r="M66" s="41"/>
      <c r="N66" s="6"/>
      <c r="O66" s="6"/>
      <c r="P66" s="6"/>
      <c r="Q66" s="6"/>
      <c r="R66" s="6"/>
      <c r="S66" s="6"/>
      <c r="T66" s="6"/>
    </row>
    <row r="67" spans="1:20" x14ac:dyDescent="0.2">
      <c r="A67" s="6"/>
      <c r="B67" s="72"/>
      <c r="C67" s="70" t="s">
        <v>122</v>
      </c>
      <c r="D67" s="71">
        <v>0.66666666666666596</v>
      </c>
      <c r="E67" s="82">
        <v>0</v>
      </c>
      <c r="F67" s="92">
        <f>HLOOKUP($C67,'Backend (nicht ändern)'!$H$2:$M$34,33,FALSE)</f>
        <v>0</v>
      </c>
      <c r="G67" s="83">
        <f t="shared" si="47"/>
        <v>0</v>
      </c>
      <c r="H67" s="43" t="s">
        <v>90</v>
      </c>
      <c r="I67" s="6"/>
      <c r="J67" s="40"/>
      <c r="K67" s="42"/>
      <c r="L67" s="6"/>
      <c r="M67" s="41"/>
      <c r="N67" s="6"/>
      <c r="O67" s="6"/>
      <c r="P67" s="6"/>
      <c r="Q67" s="6"/>
      <c r="R67" s="6"/>
      <c r="S67" s="6"/>
      <c r="T67" s="6"/>
    </row>
    <row r="68" spans="1:20" x14ac:dyDescent="0.2">
      <c r="A68" s="6"/>
      <c r="B68" s="72"/>
      <c r="C68" s="70" t="s">
        <v>122</v>
      </c>
      <c r="D68" s="71">
        <v>0.70833333333333304</v>
      </c>
      <c r="E68" s="82">
        <v>0</v>
      </c>
      <c r="F68" s="92">
        <f>HLOOKUP($C68,'Backend (nicht ändern)'!$H$2:$M$34,33,FALSE)</f>
        <v>0</v>
      </c>
      <c r="G68" s="83">
        <f t="shared" si="47"/>
        <v>0</v>
      </c>
      <c r="H68" s="43" t="s">
        <v>90</v>
      </c>
      <c r="I68" s="6"/>
      <c r="J68" s="40"/>
      <c r="K68" s="42"/>
      <c r="L68" s="6"/>
      <c r="M68" s="41"/>
      <c r="N68" s="6"/>
      <c r="O68" s="6"/>
      <c r="P68" s="6"/>
      <c r="Q68" s="6"/>
      <c r="R68" s="6"/>
      <c r="S68" s="6"/>
      <c r="T68" s="6"/>
    </row>
    <row r="69" spans="1:20" x14ac:dyDescent="0.2">
      <c r="A69" s="6"/>
      <c r="B69" s="72"/>
      <c r="C69" s="70" t="s">
        <v>122</v>
      </c>
      <c r="D69" s="71">
        <v>0.75</v>
      </c>
      <c r="E69" s="82">
        <v>0</v>
      </c>
      <c r="F69" s="92">
        <f>HLOOKUP($C69,'Backend (nicht ändern)'!$H$2:$M$34,33,FALSE)</f>
        <v>0</v>
      </c>
      <c r="G69" s="83">
        <f t="shared" si="47"/>
        <v>0</v>
      </c>
      <c r="H69" s="43" t="s">
        <v>90</v>
      </c>
      <c r="I69" s="6"/>
      <c r="J69" s="40"/>
      <c r="K69" s="42"/>
      <c r="L69" s="6"/>
      <c r="M69" s="41"/>
      <c r="N69" s="6"/>
      <c r="O69" s="6"/>
      <c r="P69" s="6"/>
      <c r="Q69" s="6"/>
      <c r="R69" s="6"/>
      <c r="S69" s="6"/>
      <c r="T69" s="6"/>
    </row>
    <row r="70" spans="1:20" x14ac:dyDescent="0.2">
      <c r="A70" s="6"/>
      <c r="B70" s="72"/>
      <c r="C70" s="70" t="s">
        <v>122</v>
      </c>
      <c r="D70" s="71">
        <v>0.79166666666666596</v>
      </c>
      <c r="E70" s="82">
        <v>0</v>
      </c>
      <c r="F70" s="92">
        <f>HLOOKUP($C70,'Backend (nicht ändern)'!$H$2:$M$34,33,FALSE)</f>
        <v>0</v>
      </c>
      <c r="G70" s="83">
        <f t="shared" si="47"/>
        <v>0</v>
      </c>
      <c r="H70" s="43" t="s">
        <v>90</v>
      </c>
      <c r="I70" s="6"/>
      <c r="J70" s="40"/>
      <c r="K70" s="42"/>
      <c r="L70" s="6"/>
      <c r="M70" s="41"/>
      <c r="N70" s="6"/>
      <c r="O70" s="6"/>
      <c r="P70" s="6"/>
      <c r="Q70" s="6"/>
      <c r="R70" s="6"/>
      <c r="S70" s="6"/>
      <c r="T70" s="6"/>
    </row>
    <row r="71" spans="1:20" x14ac:dyDescent="0.2">
      <c r="A71" s="6"/>
      <c r="B71" s="72"/>
      <c r="C71" s="70" t="s">
        <v>122</v>
      </c>
      <c r="D71" s="71">
        <v>0.83333333333333304</v>
      </c>
      <c r="E71" s="82">
        <v>0</v>
      </c>
      <c r="F71" s="92">
        <f>HLOOKUP($C71,'Backend (nicht ändern)'!$H$2:$M$34,33,FALSE)</f>
        <v>0</v>
      </c>
      <c r="G71" s="83">
        <f t="shared" si="47"/>
        <v>0</v>
      </c>
      <c r="H71" s="43" t="s">
        <v>90</v>
      </c>
      <c r="I71" s="6"/>
      <c r="J71" s="40"/>
      <c r="K71" s="42"/>
      <c r="L71" s="6"/>
      <c r="M71" s="41"/>
      <c r="N71" s="6"/>
      <c r="O71" s="6"/>
      <c r="P71" s="6"/>
      <c r="Q71" s="6"/>
      <c r="R71" s="6"/>
      <c r="S71" s="6"/>
      <c r="T71" s="6"/>
    </row>
    <row r="72" spans="1:20" x14ac:dyDescent="0.2">
      <c r="A72" s="6"/>
      <c r="B72" s="72"/>
      <c r="C72" s="70" t="s">
        <v>122</v>
      </c>
      <c r="D72" s="71">
        <v>0.875</v>
      </c>
      <c r="E72" s="82">
        <v>0</v>
      </c>
      <c r="F72" s="92">
        <f>HLOOKUP($C72,'Backend (nicht ändern)'!$H$2:$M$34,33,FALSE)</f>
        <v>0</v>
      </c>
      <c r="G72" s="83">
        <f t="shared" si="47"/>
        <v>0</v>
      </c>
      <c r="H72" s="43" t="s">
        <v>90</v>
      </c>
      <c r="I72" s="6"/>
      <c r="J72" s="40"/>
      <c r="K72" s="42"/>
      <c r="L72" s="6"/>
      <c r="M72" s="41"/>
      <c r="N72" s="6"/>
      <c r="O72" s="6"/>
      <c r="P72" s="6"/>
      <c r="Q72" s="6"/>
      <c r="R72" s="6"/>
      <c r="S72" s="6"/>
      <c r="T72" s="6"/>
    </row>
    <row r="73" spans="1:20" x14ac:dyDescent="0.2">
      <c r="A73" s="6"/>
      <c r="B73" s="72"/>
      <c r="C73" s="70" t="s">
        <v>122</v>
      </c>
      <c r="D73" s="71">
        <v>0.91666666666666596</v>
      </c>
      <c r="E73" s="82">
        <v>0</v>
      </c>
      <c r="F73" s="92">
        <f>HLOOKUP($C73,'Backend (nicht ändern)'!$H$2:$M$34,33,FALSE)</f>
        <v>0</v>
      </c>
      <c r="G73" s="83">
        <f t="shared" si="47"/>
        <v>0</v>
      </c>
      <c r="H73" s="43" t="s">
        <v>90</v>
      </c>
      <c r="I73" s="6"/>
      <c r="J73" s="40"/>
      <c r="K73" s="42"/>
      <c r="L73" s="6"/>
      <c r="M73" s="41"/>
      <c r="N73" s="6"/>
      <c r="O73" s="6"/>
      <c r="P73" s="6"/>
      <c r="Q73" s="6"/>
      <c r="R73" s="6"/>
      <c r="S73" s="6"/>
      <c r="T73" s="6"/>
    </row>
    <row r="74" spans="1:20" ht="15" thickBot="1" x14ac:dyDescent="0.25">
      <c r="A74" s="6"/>
      <c r="B74" s="73"/>
      <c r="C74" s="70" t="s">
        <v>122</v>
      </c>
      <c r="D74" s="71">
        <v>0.95833333333333304</v>
      </c>
      <c r="E74" s="82">
        <v>0</v>
      </c>
      <c r="F74" s="92">
        <f>HLOOKUP($C74,'Backend (nicht ändern)'!$H$2:$M$34,33,FALSE)</f>
        <v>0</v>
      </c>
      <c r="G74" s="83">
        <f t="shared" si="47"/>
        <v>0</v>
      </c>
      <c r="H74" s="44" t="s">
        <v>90</v>
      </c>
      <c r="I74" s="6"/>
      <c r="J74" s="40"/>
      <c r="K74" s="42"/>
      <c r="L74" s="6"/>
      <c r="M74" s="41"/>
      <c r="N74" s="6"/>
      <c r="O74" s="6"/>
      <c r="P74" s="6"/>
      <c r="Q74" s="6"/>
      <c r="R74" s="6"/>
      <c r="S74" s="6"/>
      <c r="T74" s="6"/>
    </row>
    <row r="75" spans="1:20" ht="15" thickBot="1" x14ac:dyDescent="0.25">
      <c r="A75" s="6"/>
      <c r="B75" s="13"/>
      <c r="C75" s="14"/>
      <c r="D75" s="14"/>
      <c r="E75" s="30" t="s">
        <v>51</v>
      </c>
      <c r="F75" s="34" cm="1">
        <f t="array" ref="F75">SUM(IF(ISNA(F56:F74)=FALSE,F56:F74))</f>
        <v>0</v>
      </c>
      <c r="G75" s="86" cm="1">
        <f t="array" ref="G75">SUM(IF(ISNA(G56:G74)=FALSE,G56:G74))</f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</sheetData>
  <mergeCells count="38">
    <mergeCell ref="AI3:AI4"/>
    <mergeCell ref="AJ3:AK4"/>
    <mergeCell ref="AI5:AI6"/>
    <mergeCell ref="AJ5:AJ6"/>
    <mergeCell ref="AK5:AK6"/>
    <mergeCell ref="AD3:AD4"/>
    <mergeCell ref="AE3:AF4"/>
    <mergeCell ref="AD5:AD6"/>
    <mergeCell ref="AE5:AE6"/>
    <mergeCell ref="AF5:AF6"/>
    <mergeCell ref="Z3:Z4"/>
    <mergeCell ref="AA3:AB4"/>
    <mergeCell ref="Z5:Z6"/>
    <mergeCell ref="AA5:AA6"/>
    <mergeCell ref="AB5:AB6"/>
    <mergeCell ref="V5:V6"/>
    <mergeCell ref="X5:X6"/>
    <mergeCell ref="W5:W6"/>
    <mergeCell ref="V3:V4"/>
    <mergeCell ref="W3:X4"/>
    <mergeCell ref="P6:Q6"/>
    <mergeCell ref="F54:G54"/>
    <mergeCell ref="D2:E2"/>
    <mergeCell ref="B30:E30"/>
    <mergeCell ref="B6:E6"/>
    <mergeCell ref="B54:E54"/>
    <mergeCell ref="F6:G6"/>
    <mergeCell ref="H6:I6"/>
    <mergeCell ref="J6:K6"/>
    <mergeCell ref="L6:M6"/>
    <mergeCell ref="N6:O6"/>
    <mergeCell ref="P30:Q30"/>
    <mergeCell ref="R30:S30"/>
    <mergeCell ref="F30:G30"/>
    <mergeCell ref="H30:I30"/>
    <mergeCell ref="J30:K30"/>
    <mergeCell ref="L30:M30"/>
    <mergeCell ref="N30:O30"/>
  </mergeCells>
  <phoneticPr fontId="5" type="noConversion"/>
  <dataValidations count="1">
    <dataValidation type="decimal" allowBlank="1" showInputMessage="1" showErrorMessage="1" sqref="E32:E50 AK51 AF51 E8:E26 AB51 X51 E56:E74" xr:uid="{10EFAD48-30D1-4107-8F7D-DAACBED6804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7" man="1"/>
  </rowBreaks>
  <colBreaks count="1" manualBreakCount="1">
    <brk id="20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B6BFE1-3F0D-4CA5-B026-301A0792E502}">
          <x14:formula1>
            <xm:f>'Backend (nicht ändern)'!$D$37:$D$39</xm:f>
          </x14:formula1>
          <xm:sqref>H56:H74</xm:sqref>
        </x14:dataValidation>
        <x14:dataValidation type="list" allowBlank="1" showInputMessage="1" xr:uid="{FB34E7A9-CE6D-4FEF-AFE2-988664E4EB94}">
          <x14:formula1>
            <xm:f>'Backend (nicht ändern)'!$H$2:$M$2</xm:f>
          </x14:formula1>
          <xm:sqref>C32:C50 C8:C26 C56:C74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4619-A255-407E-BF6C-D6D9F0B6BC77}">
  <sheetPr>
    <tabColor rgb="FF92D050"/>
  </sheetPr>
  <dimension ref="A1:AQ108"/>
  <sheetViews>
    <sheetView topLeftCell="C16" zoomScale="130" zoomScaleNormal="130" zoomScaleSheetLayoutView="40" zoomScalePageLayoutView="40" workbookViewId="0">
      <selection activeCell="S48" sqref="S48"/>
    </sheetView>
  </sheetViews>
  <sheetFormatPr baseColWidth="10" defaultColWidth="7.75" defaultRowHeight="12.75" x14ac:dyDescent="0.2"/>
  <cols>
    <col min="1" max="1" width="3.25" style="94" customWidth="1"/>
    <col min="2" max="2" width="11.75" style="94" bestFit="1" customWidth="1"/>
    <col min="3" max="3" width="13" style="94" customWidth="1"/>
    <col min="4" max="4" width="8.875" style="94" bestFit="1" customWidth="1"/>
    <col min="5" max="5" width="8.5" style="94" customWidth="1"/>
    <col min="6" max="6" width="10.875" style="94" bestFit="1" customWidth="1"/>
    <col min="7" max="7" width="9.875" style="94" bestFit="1" customWidth="1"/>
    <col min="8" max="8" width="10.875" style="94" bestFit="1" customWidth="1"/>
    <col min="9" max="9" width="9" style="94" bestFit="1" customWidth="1"/>
    <col min="10" max="10" width="10.875" style="94" bestFit="1" customWidth="1"/>
    <col min="11" max="11" width="9.875" style="94" bestFit="1" customWidth="1"/>
    <col min="12" max="12" width="10.875" style="94" bestFit="1" customWidth="1"/>
    <col min="13" max="13" width="9.875" style="94" bestFit="1" customWidth="1"/>
    <col min="14" max="14" width="10.875" style="94" bestFit="1" customWidth="1"/>
    <col min="15" max="15" width="9" style="94" bestFit="1" customWidth="1"/>
    <col min="16" max="16" width="10.875" style="94" bestFit="1" customWidth="1"/>
    <col min="17" max="17" width="9" style="94" bestFit="1" customWidth="1"/>
    <col min="18" max="18" width="10.875" style="94" bestFit="1" customWidth="1"/>
    <col min="19" max="19" width="7.375" style="94" customWidth="1"/>
    <col min="20" max="20" width="14" style="94" bestFit="1" customWidth="1"/>
    <col min="21" max="21" width="5" style="94" bestFit="1" customWidth="1"/>
    <col min="22" max="22" width="22.625" style="94" customWidth="1"/>
    <col min="23" max="23" width="14" style="94" customWidth="1"/>
    <col min="24" max="24" width="6.75" style="94" customWidth="1"/>
    <col min="25" max="25" width="4.25" style="94" customWidth="1"/>
    <col min="26" max="26" width="22.625" style="94" customWidth="1"/>
    <col min="27" max="27" width="14" style="94" customWidth="1"/>
    <col min="28" max="28" width="6.75" style="94" customWidth="1"/>
    <col min="29" max="29" width="3.625" style="94" customWidth="1"/>
    <col min="30" max="30" width="22.625" style="94" customWidth="1"/>
    <col min="31" max="31" width="14" style="94" customWidth="1"/>
    <col min="32" max="32" width="6.75" style="94" customWidth="1"/>
    <col min="33" max="33" width="4.5" style="94" customWidth="1"/>
    <col min="34" max="34" width="0" style="94" hidden="1" customWidth="1"/>
    <col min="35" max="35" width="22.625" style="94" customWidth="1"/>
    <col min="36" max="36" width="14" style="94" customWidth="1"/>
    <col min="37" max="37" width="6.75" style="94" customWidth="1"/>
    <col min="38" max="38" width="5.25" style="94" customWidth="1"/>
    <col min="39" max="16384" width="7.75" style="94"/>
  </cols>
  <sheetData>
    <row r="1" spans="1:43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43" ht="15.6" customHeight="1" thickBot="1" x14ac:dyDescent="0.25">
      <c r="A2" s="6"/>
      <c r="B2" s="9" t="s">
        <v>55</v>
      </c>
      <c r="C2" s="6"/>
      <c r="D2" s="130">
        <f>Übersicht!B24</f>
        <v>45855</v>
      </c>
      <c r="E2" s="13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6" t="s">
        <v>105</v>
      </c>
      <c r="S2" s="55" t="str">
        <f>Übersicht!I2</f>
        <v>bitte eintragen</v>
      </c>
      <c r="T2" s="6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3" spans="1:43" ht="13.9" customHeight="1" x14ac:dyDescent="0.2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3"/>
      <c r="V3" s="140" t="s">
        <v>112</v>
      </c>
      <c r="W3" s="146" t="s">
        <v>106</v>
      </c>
      <c r="X3" s="147"/>
      <c r="Y3" s="93"/>
      <c r="Z3" s="140" t="s">
        <v>112</v>
      </c>
      <c r="AA3" s="146" t="s">
        <v>106</v>
      </c>
      <c r="AB3" s="147"/>
      <c r="AC3" s="93"/>
      <c r="AD3" s="140" t="s">
        <v>112</v>
      </c>
      <c r="AE3" s="146" t="s">
        <v>106</v>
      </c>
      <c r="AF3" s="147"/>
      <c r="AG3" s="93"/>
      <c r="AI3" s="140" t="s">
        <v>112</v>
      </c>
      <c r="AJ3" s="146" t="s">
        <v>106</v>
      </c>
      <c r="AK3" s="147"/>
      <c r="AL3" s="93"/>
    </row>
    <row r="4" spans="1:43" ht="13.5" thickBot="1" x14ac:dyDescent="0.25">
      <c r="A4" s="6"/>
      <c r="B4" s="6" t="s">
        <v>50</v>
      </c>
      <c r="C4" s="12" t="str">
        <f>Übersicht!E4</f>
        <v>XXX</v>
      </c>
      <c r="D4" s="6" t="str">
        <f>Übersicht!E5</f>
        <v>XXX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93"/>
      <c r="V4" s="141"/>
      <c r="W4" s="148"/>
      <c r="X4" s="149"/>
      <c r="Y4" s="93"/>
      <c r="Z4" s="141"/>
      <c r="AA4" s="148"/>
      <c r="AB4" s="149"/>
      <c r="AC4" s="93"/>
      <c r="AD4" s="141"/>
      <c r="AE4" s="148"/>
      <c r="AF4" s="149"/>
      <c r="AG4" s="93"/>
      <c r="AI4" s="141"/>
      <c r="AJ4" s="148"/>
      <c r="AK4" s="149"/>
      <c r="AL4" s="93"/>
    </row>
    <row r="5" spans="1:43" ht="14.25" thickTop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93"/>
      <c r="V5" s="136" t="s">
        <v>109</v>
      </c>
      <c r="W5" s="136" t="s">
        <v>110</v>
      </c>
      <c r="X5" s="138" t="s">
        <v>54</v>
      </c>
      <c r="Y5" s="93"/>
      <c r="Z5" s="136" t="s">
        <v>109</v>
      </c>
      <c r="AA5" s="136" t="s">
        <v>110</v>
      </c>
      <c r="AB5" s="138" t="s">
        <v>54</v>
      </c>
      <c r="AC5" s="93"/>
      <c r="AD5" s="136" t="s">
        <v>109</v>
      </c>
      <c r="AE5" s="136" t="s">
        <v>110</v>
      </c>
      <c r="AF5" s="138" t="s">
        <v>54</v>
      </c>
      <c r="AG5" s="93"/>
      <c r="AI5" s="136" t="s">
        <v>109</v>
      </c>
      <c r="AJ5" s="136" t="s">
        <v>110</v>
      </c>
      <c r="AK5" s="138" t="s">
        <v>54</v>
      </c>
      <c r="AL5" s="93"/>
    </row>
    <row r="6" spans="1:43" s="95" customFormat="1" ht="13.5" thickBot="1" x14ac:dyDescent="0.25">
      <c r="A6" s="9"/>
      <c r="B6" s="133" t="s">
        <v>124</v>
      </c>
      <c r="C6" s="134"/>
      <c r="D6" s="134"/>
      <c r="E6" s="135"/>
      <c r="F6" s="124">
        <v>45658</v>
      </c>
      <c r="G6" s="125"/>
      <c r="H6" s="124">
        <v>45689</v>
      </c>
      <c r="I6" s="125"/>
      <c r="J6" s="124">
        <v>45717</v>
      </c>
      <c r="K6" s="125"/>
      <c r="L6" s="124">
        <v>45748</v>
      </c>
      <c r="M6" s="125"/>
      <c r="N6" s="124">
        <v>45778</v>
      </c>
      <c r="O6" s="125"/>
      <c r="P6" s="124">
        <v>45809</v>
      </c>
      <c r="Q6" s="125"/>
      <c r="R6" s="6"/>
      <c r="S6" s="6"/>
      <c r="T6" s="6"/>
      <c r="U6" s="93"/>
      <c r="V6" s="137"/>
      <c r="W6" s="137"/>
      <c r="X6" s="139"/>
      <c r="Y6" s="93"/>
      <c r="Z6" s="137"/>
      <c r="AA6" s="137"/>
      <c r="AB6" s="139"/>
      <c r="AC6" s="93"/>
      <c r="AD6" s="137"/>
      <c r="AE6" s="137"/>
      <c r="AF6" s="139"/>
      <c r="AG6" s="93"/>
      <c r="AH6" s="94"/>
      <c r="AI6" s="137"/>
      <c r="AJ6" s="137"/>
      <c r="AK6" s="139"/>
      <c r="AL6" s="93"/>
      <c r="AM6" s="94"/>
      <c r="AN6" s="94"/>
      <c r="AO6" s="94"/>
      <c r="AP6" s="94"/>
      <c r="AQ6" s="94"/>
    </row>
    <row r="7" spans="1:43" s="95" customFormat="1" ht="13.5" thickBot="1" x14ac:dyDescent="0.25">
      <c r="A7" s="9"/>
      <c r="B7" s="22" t="s">
        <v>0</v>
      </c>
      <c r="C7" s="32" t="s">
        <v>1</v>
      </c>
      <c r="D7" s="32" t="s">
        <v>41</v>
      </c>
      <c r="E7" s="23" t="s">
        <v>54</v>
      </c>
      <c r="F7" s="22" t="s">
        <v>43</v>
      </c>
      <c r="G7" s="16" t="s">
        <v>127</v>
      </c>
      <c r="H7" s="22" t="s">
        <v>43</v>
      </c>
      <c r="I7" s="16" t="s">
        <v>127</v>
      </c>
      <c r="J7" s="21" t="s">
        <v>43</v>
      </c>
      <c r="K7" s="23" t="s">
        <v>127</v>
      </c>
      <c r="L7" s="22" t="s">
        <v>43</v>
      </c>
      <c r="M7" s="16" t="s">
        <v>127</v>
      </c>
      <c r="N7" s="22" t="s">
        <v>43</v>
      </c>
      <c r="O7" s="16" t="s">
        <v>127</v>
      </c>
      <c r="P7" s="22" t="s">
        <v>43</v>
      </c>
      <c r="Q7" s="16" t="s">
        <v>127</v>
      </c>
      <c r="R7" s="6"/>
      <c r="S7" s="6"/>
      <c r="T7" s="6"/>
      <c r="U7" s="93"/>
      <c r="V7" s="74" t="s">
        <v>5</v>
      </c>
      <c r="W7" s="75"/>
      <c r="X7" s="87"/>
      <c r="Y7" s="93"/>
      <c r="Z7" s="74" t="s">
        <v>5</v>
      </c>
      <c r="AA7" s="75"/>
      <c r="AB7" s="87"/>
      <c r="AC7" s="93"/>
      <c r="AD7" s="74" t="s">
        <v>5</v>
      </c>
      <c r="AE7" s="75"/>
      <c r="AF7" s="87"/>
      <c r="AG7" s="93"/>
      <c r="AH7" s="94"/>
      <c r="AI7" s="74" t="s">
        <v>5</v>
      </c>
      <c r="AJ7" s="75"/>
      <c r="AK7" s="87"/>
      <c r="AL7" s="93"/>
      <c r="AM7" s="94"/>
      <c r="AN7" s="94"/>
      <c r="AO7" s="94"/>
      <c r="AP7" s="94"/>
      <c r="AQ7" s="94"/>
    </row>
    <row r="8" spans="1:43" x14ac:dyDescent="0.2">
      <c r="A8" s="6"/>
      <c r="B8" s="69"/>
      <c r="C8" s="70" t="s">
        <v>122</v>
      </c>
      <c r="D8" s="71">
        <v>0.20833333333333301</v>
      </c>
      <c r="E8" s="82">
        <v>0</v>
      </c>
      <c r="F8" s="96">
        <f>HLOOKUP($C8,'Backend (nicht ändern)'!$H$2:$M$34,18,FALSE)</f>
        <v>0</v>
      </c>
      <c r="G8" s="83">
        <f>$E8*F8</f>
        <v>0</v>
      </c>
      <c r="H8" s="96">
        <f>HLOOKUP($C8,'Backend (nicht ändern)'!$H$2:$M$34,19,FALSE)</f>
        <v>0</v>
      </c>
      <c r="I8" s="83">
        <f>$E8*H8</f>
        <v>0</v>
      </c>
      <c r="J8" s="96">
        <f>HLOOKUP($C8,'Backend (nicht ändern)'!$H$2:$M$34,20,FALSE)</f>
        <v>0</v>
      </c>
      <c r="K8" s="83">
        <f>$E8*J8</f>
        <v>0</v>
      </c>
      <c r="L8" s="96">
        <f>HLOOKUP($C8,'Backend (nicht ändern)'!$H$2:$M$34,21,FALSE)</f>
        <v>0</v>
      </c>
      <c r="M8" s="83">
        <f>$E8*L8</f>
        <v>0</v>
      </c>
      <c r="N8" s="96">
        <f>HLOOKUP($C8,'Backend (nicht ändern)'!$H$2:$M$34,22,FALSE)</f>
        <v>0</v>
      </c>
      <c r="O8" s="83">
        <f>$E8*N8</f>
        <v>0</v>
      </c>
      <c r="P8" s="96">
        <f>HLOOKUP($C8,'Backend (nicht ändern)'!$H$2:$M$34,23,FALSE)</f>
        <v>0</v>
      </c>
      <c r="Q8" s="83">
        <f>$E8*P8</f>
        <v>0</v>
      </c>
      <c r="R8" s="6"/>
      <c r="S8" s="6"/>
      <c r="T8" s="6"/>
      <c r="U8" s="93"/>
      <c r="V8" s="76"/>
      <c r="W8" s="77"/>
      <c r="X8" s="87"/>
      <c r="Y8" s="93"/>
      <c r="Z8" s="76"/>
      <c r="AA8" s="77"/>
      <c r="AB8" s="87"/>
      <c r="AC8" s="93"/>
      <c r="AD8" s="76"/>
      <c r="AE8" s="77"/>
      <c r="AF8" s="87"/>
      <c r="AG8" s="93"/>
      <c r="AI8" s="76"/>
      <c r="AJ8" s="77"/>
      <c r="AK8" s="87"/>
      <c r="AL8" s="93"/>
    </row>
    <row r="9" spans="1:43" x14ac:dyDescent="0.2">
      <c r="A9" s="6"/>
      <c r="B9" s="72"/>
      <c r="C9" s="70" t="s">
        <v>122</v>
      </c>
      <c r="D9" s="71">
        <v>0.25</v>
      </c>
      <c r="E9" s="82">
        <v>0</v>
      </c>
      <c r="F9" s="96">
        <f>HLOOKUP($C9,'Backend (nicht ändern)'!$H$2:$M$34,18,FALSE)</f>
        <v>0</v>
      </c>
      <c r="G9" s="83">
        <f>$E9*F9</f>
        <v>0</v>
      </c>
      <c r="H9" s="96">
        <f>HLOOKUP($C9,'Backend (nicht ändern)'!$H$2:$M$34,19,FALSE)</f>
        <v>0</v>
      </c>
      <c r="I9" s="83">
        <f>$E9*H9</f>
        <v>0</v>
      </c>
      <c r="J9" s="96">
        <f>HLOOKUP($C9,'Backend (nicht ändern)'!$H$2:$M$34,20,FALSE)</f>
        <v>0</v>
      </c>
      <c r="K9" s="83">
        <f>$E9*J9</f>
        <v>0</v>
      </c>
      <c r="L9" s="96">
        <f>HLOOKUP($C9,'Backend (nicht ändern)'!$H$2:$M$34,21,FALSE)</f>
        <v>0</v>
      </c>
      <c r="M9" s="83">
        <f>$E9*L9</f>
        <v>0</v>
      </c>
      <c r="N9" s="96">
        <f>HLOOKUP($C9,'Backend (nicht ändern)'!$H$2:$M$34,22,FALSE)</f>
        <v>0</v>
      </c>
      <c r="O9" s="83">
        <f>$E9*N9</f>
        <v>0</v>
      </c>
      <c r="P9" s="96">
        <f>HLOOKUP($C9,'Backend (nicht ändern)'!$H$2:$M$34,23,FALSE)</f>
        <v>0</v>
      </c>
      <c r="Q9" s="83">
        <f>$E9*P9</f>
        <v>0</v>
      </c>
      <c r="R9" s="6"/>
      <c r="S9" s="6"/>
      <c r="T9" s="6"/>
      <c r="U9" s="93"/>
      <c r="V9" s="76"/>
      <c r="W9" s="77"/>
      <c r="X9" s="87"/>
      <c r="Y9" s="93"/>
      <c r="Z9" s="76"/>
      <c r="AA9" s="77"/>
      <c r="AB9" s="87"/>
      <c r="AC9" s="93"/>
      <c r="AD9" s="76"/>
      <c r="AE9" s="77"/>
      <c r="AF9" s="87"/>
      <c r="AG9" s="93"/>
      <c r="AI9" s="76"/>
      <c r="AJ9" s="77"/>
      <c r="AK9" s="87"/>
      <c r="AL9" s="93"/>
    </row>
    <row r="10" spans="1:43" x14ac:dyDescent="0.2">
      <c r="A10" s="6"/>
      <c r="B10" s="72"/>
      <c r="C10" s="70" t="s">
        <v>122</v>
      </c>
      <c r="D10" s="71">
        <v>0.29166666666666602</v>
      </c>
      <c r="E10" s="82">
        <v>0</v>
      </c>
      <c r="F10" s="96">
        <f>HLOOKUP($C10,'Backend (nicht ändern)'!$H$2:$M$34,18,FALSE)</f>
        <v>0</v>
      </c>
      <c r="G10" s="83">
        <f>$E10*F10</f>
        <v>0</v>
      </c>
      <c r="H10" s="96">
        <f>HLOOKUP($C10,'Backend (nicht ändern)'!$H$2:$M$34,19,FALSE)</f>
        <v>0</v>
      </c>
      <c r="I10" s="83">
        <f>$E10*H10</f>
        <v>0</v>
      </c>
      <c r="J10" s="96">
        <f>HLOOKUP($C10,'Backend (nicht ändern)'!$H$2:$M$34,20,FALSE)</f>
        <v>0</v>
      </c>
      <c r="K10" s="83">
        <f>$E10*J10</f>
        <v>0</v>
      </c>
      <c r="L10" s="96">
        <f>HLOOKUP($C10,'Backend (nicht ändern)'!$H$2:$M$34,21,FALSE)</f>
        <v>0</v>
      </c>
      <c r="M10" s="83">
        <f>$E10*L10</f>
        <v>0</v>
      </c>
      <c r="N10" s="96">
        <f>HLOOKUP($C10,'Backend (nicht ändern)'!$H$2:$M$34,22,FALSE)</f>
        <v>0</v>
      </c>
      <c r="O10" s="83">
        <f>$E10*N10</f>
        <v>0</v>
      </c>
      <c r="P10" s="96">
        <f>HLOOKUP($C10,'Backend (nicht ändern)'!$H$2:$M$34,23,FALSE)</f>
        <v>0</v>
      </c>
      <c r="Q10" s="83">
        <f>$E10*P10</f>
        <v>0</v>
      </c>
      <c r="R10" s="6"/>
      <c r="S10" s="6"/>
      <c r="T10" s="6"/>
      <c r="U10" s="93"/>
      <c r="V10" s="76"/>
      <c r="W10" s="77"/>
      <c r="X10" s="87"/>
      <c r="Y10" s="93"/>
      <c r="Z10" s="76"/>
      <c r="AA10" s="77"/>
      <c r="AB10" s="87"/>
      <c r="AC10" s="93"/>
      <c r="AD10" s="76"/>
      <c r="AE10" s="77"/>
      <c r="AF10" s="87"/>
      <c r="AG10" s="93"/>
      <c r="AI10" s="76"/>
      <c r="AJ10" s="77"/>
      <c r="AK10" s="87"/>
      <c r="AL10" s="93"/>
    </row>
    <row r="11" spans="1:43" x14ac:dyDescent="0.2">
      <c r="A11" s="6"/>
      <c r="B11" s="72"/>
      <c r="C11" s="70" t="s">
        <v>122</v>
      </c>
      <c r="D11" s="71">
        <v>0.33333333333333298</v>
      </c>
      <c r="E11" s="82">
        <v>0</v>
      </c>
      <c r="F11" s="96">
        <f>HLOOKUP($C11,'Backend (nicht ändern)'!$H$2:$M$34,18,FALSE)</f>
        <v>0</v>
      </c>
      <c r="G11" s="84">
        <f t="shared" ref="G11:G14" si="0">$E11*F11</f>
        <v>0</v>
      </c>
      <c r="H11" s="96">
        <f>HLOOKUP($C11,'Backend (nicht ändern)'!$H$2:$M$34,19,FALSE)</f>
        <v>0</v>
      </c>
      <c r="I11" s="84">
        <f t="shared" ref="I11:I14" si="1">$E11*H11</f>
        <v>0</v>
      </c>
      <c r="J11" s="96">
        <f>HLOOKUP($C11,'Backend (nicht ändern)'!$H$2:$M$34,20,FALSE)</f>
        <v>0</v>
      </c>
      <c r="K11" s="84">
        <f t="shared" ref="K11:K26" si="2">$E11*J11</f>
        <v>0</v>
      </c>
      <c r="L11" s="96">
        <f>HLOOKUP($C11,'Backend (nicht ändern)'!$H$2:$M$34,21,FALSE)</f>
        <v>0</v>
      </c>
      <c r="M11" s="84">
        <f t="shared" ref="M11:M26" si="3">$E11*L11</f>
        <v>0</v>
      </c>
      <c r="N11" s="96">
        <f>HLOOKUP($C11,'Backend (nicht ändern)'!$H$2:$M$34,22,FALSE)</f>
        <v>0</v>
      </c>
      <c r="O11" s="84">
        <f t="shared" ref="O11:O26" si="4">$E11*N11</f>
        <v>0</v>
      </c>
      <c r="P11" s="96">
        <f>HLOOKUP($C11,'Backend (nicht ändern)'!$H$2:$M$34,23,FALSE)</f>
        <v>0</v>
      </c>
      <c r="Q11" s="84">
        <f t="shared" ref="Q11:Q26" si="5">$E11*P11</f>
        <v>0</v>
      </c>
      <c r="R11" s="6"/>
      <c r="S11" s="6"/>
      <c r="T11" s="6"/>
      <c r="U11" s="93"/>
      <c r="V11" s="76"/>
      <c r="W11" s="77"/>
      <c r="X11" s="87"/>
      <c r="Y11" s="93"/>
      <c r="Z11" s="76"/>
      <c r="AA11" s="77"/>
      <c r="AB11" s="87"/>
      <c r="AC11" s="93"/>
      <c r="AD11" s="76"/>
      <c r="AE11" s="77"/>
      <c r="AF11" s="87"/>
      <c r="AG11" s="93"/>
      <c r="AI11" s="76"/>
      <c r="AJ11" s="77"/>
      <c r="AK11" s="87"/>
      <c r="AL11" s="93"/>
    </row>
    <row r="12" spans="1:43" x14ac:dyDescent="0.2">
      <c r="A12" s="6"/>
      <c r="B12" s="72"/>
      <c r="C12" s="70" t="s">
        <v>122</v>
      </c>
      <c r="D12" s="71">
        <v>0.375</v>
      </c>
      <c r="E12" s="82">
        <v>0</v>
      </c>
      <c r="F12" s="96">
        <f>HLOOKUP($C12,'Backend (nicht ändern)'!$H$2:$M$34,18,FALSE)</f>
        <v>0</v>
      </c>
      <c r="G12" s="84">
        <f t="shared" si="0"/>
        <v>0</v>
      </c>
      <c r="H12" s="96">
        <f>HLOOKUP($C12,'Backend (nicht ändern)'!$H$2:$M$34,19,FALSE)</f>
        <v>0</v>
      </c>
      <c r="I12" s="84">
        <f t="shared" si="1"/>
        <v>0</v>
      </c>
      <c r="J12" s="96">
        <f>HLOOKUP($C12,'Backend (nicht ändern)'!$H$2:$M$34,20,FALSE)</f>
        <v>0</v>
      </c>
      <c r="K12" s="84">
        <f t="shared" si="2"/>
        <v>0</v>
      </c>
      <c r="L12" s="96">
        <f>HLOOKUP($C12,'Backend (nicht ändern)'!$H$2:$M$34,21,FALSE)</f>
        <v>0</v>
      </c>
      <c r="M12" s="84">
        <f t="shared" si="3"/>
        <v>0</v>
      </c>
      <c r="N12" s="96">
        <f>HLOOKUP($C12,'Backend (nicht ändern)'!$H$2:$M$34,22,FALSE)</f>
        <v>0</v>
      </c>
      <c r="O12" s="84">
        <f t="shared" si="4"/>
        <v>0</v>
      </c>
      <c r="P12" s="96">
        <f>HLOOKUP($C12,'Backend (nicht ändern)'!$H$2:$M$34,23,FALSE)</f>
        <v>0</v>
      </c>
      <c r="Q12" s="84">
        <f t="shared" si="5"/>
        <v>0</v>
      </c>
      <c r="R12" s="6"/>
      <c r="S12" s="6"/>
      <c r="T12" s="6"/>
      <c r="U12" s="93"/>
      <c r="V12" s="76"/>
      <c r="W12" s="77"/>
      <c r="X12" s="87"/>
      <c r="Y12" s="93"/>
      <c r="Z12" s="76"/>
      <c r="AA12" s="77"/>
      <c r="AB12" s="87"/>
      <c r="AC12" s="93"/>
      <c r="AD12" s="76"/>
      <c r="AE12" s="77"/>
      <c r="AF12" s="87"/>
      <c r="AG12" s="93"/>
      <c r="AI12" s="76"/>
      <c r="AJ12" s="77"/>
      <c r="AK12" s="87"/>
      <c r="AL12" s="93"/>
    </row>
    <row r="13" spans="1:43" x14ac:dyDescent="0.2">
      <c r="A13" s="6"/>
      <c r="B13" s="72"/>
      <c r="C13" s="70" t="s">
        <v>122</v>
      </c>
      <c r="D13" s="71">
        <v>0.41666666666666602</v>
      </c>
      <c r="E13" s="82">
        <v>0</v>
      </c>
      <c r="F13" s="96">
        <f>HLOOKUP($C13,'Backend (nicht ändern)'!$H$2:$M$34,18,FALSE)</f>
        <v>0</v>
      </c>
      <c r="G13" s="84">
        <f t="shared" si="0"/>
        <v>0</v>
      </c>
      <c r="H13" s="96">
        <f>HLOOKUP($C13,'Backend (nicht ändern)'!$H$2:$M$34,19,FALSE)</f>
        <v>0</v>
      </c>
      <c r="I13" s="84">
        <f t="shared" si="1"/>
        <v>0</v>
      </c>
      <c r="J13" s="96">
        <f>HLOOKUP($C13,'Backend (nicht ändern)'!$H$2:$M$34,20,FALSE)</f>
        <v>0</v>
      </c>
      <c r="K13" s="84">
        <f t="shared" si="2"/>
        <v>0</v>
      </c>
      <c r="L13" s="96">
        <f>HLOOKUP($C13,'Backend (nicht ändern)'!$H$2:$M$34,21,FALSE)</f>
        <v>0</v>
      </c>
      <c r="M13" s="84">
        <f t="shared" si="3"/>
        <v>0</v>
      </c>
      <c r="N13" s="96">
        <f>HLOOKUP($C13,'Backend (nicht ändern)'!$H$2:$M$34,22,FALSE)</f>
        <v>0</v>
      </c>
      <c r="O13" s="84">
        <f t="shared" si="4"/>
        <v>0</v>
      </c>
      <c r="P13" s="96">
        <f>HLOOKUP($C13,'Backend (nicht ändern)'!$H$2:$M$34,23,FALSE)</f>
        <v>0</v>
      </c>
      <c r="Q13" s="84">
        <f t="shared" si="5"/>
        <v>0</v>
      </c>
      <c r="R13" s="6"/>
      <c r="S13" s="6"/>
      <c r="T13" s="6"/>
      <c r="U13" s="93"/>
      <c r="V13" s="76"/>
      <c r="W13" s="77"/>
      <c r="X13" s="87"/>
      <c r="Y13" s="93"/>
      <c r="Z13" s="76"/>
      <c r="AA13" s="77"/>
      <c r="AB13" s="87"/>
      <c r="AC13" s="93"/>
      <c r="AD13" s="76"/>
      <c r="AE13" s="77"/>
      <c r="AF13" s="87"/>
      <c r="AG13" s="93"/>
      <c r="AI13" s="76"/>
      <c r="AJ13" s="77"/>
      <c r="AK13" s="87"/>
      <c r="AL13" s="93"/>
    </row>
    <row r="14" spans="1:43" x14ac:dyDescent="0.2">
      <c r="A14" s="6"/>
      <c r="B14" s="72"/>
      <c r="C14" s="70" t="s">
        <v>122</v>
      </c>
      <c r="D14" s="71">
        <v>0.45833333333333298</v>
      </c>
      <c r="E14" s="82">
        <v>0</v>
      </c>
      <c r="F14" s="96">
        <f>HLOOKUP($C14,'Backend (nicht ändern)'!$H$2:$M$34,18,FALSE)</f>
        <v>0</v>
      </c>
      <c r="G14" s="84">
        <f t="shared" si="0"/>
        <v>0</v>
      </c>
      <c r="H14" s="96">
        <f>HLOOKUP($C14,'Backend (nicht ändern)'!$H$2:$M$34,19,FALSE)</f>
        <v>0</v>
      </c>
      <c r="I14" s="84">
        <f t="shared" si="1"/>
        <v>0</v>
      </c>
      <c r="J14" s="96">
        <f>HLOOKUP($C14,'Backend (nicht ändern)'!$H$2:$M$34,20,FALSE)</f>
        <v>0</v>
      </c>
      <c r="K14" s="84">
        <f t="shared" si="2"/>
        <v>0</v>
      </c>
      <c r="L14" s="96">
        <f>HLOOKUP($C14,'Backend (nicht ändern)'!$H$2:$M$34,21,FALSE)</f>
        <v>0</v>
      </c>
      <c r="M14" s="84">
        <f t="shared" si="3"/>
        <v>0</v>
      </c>
      <c r="N14" s="96">
        <f>HLOOKUP($C14,'Backend (nicht ändern)'!$H$2:$M$34,22,FALSE)</f>
        <v>0</v>
      </c>
      <c r="O14" s="84">
        <f t="shared" si="4"/>
        <v>0</v>
      </c>
      <c r="P14" s="96">
        <f>HLOOKUP($C14,'Backend (nicht ändern)'!$H$2:$M$34,23,FALSE)</f>
        <v>0</v>
      </c>
      <c r="Q14" s="84">
        <f t="shared" si="5"/>
        <v>0</v>
      </c>
      <c r="R14" s="6"/>
      <c r="S14" s="6"/>
      <c r="T14" s="6"/>
      <c r="U14" s="93"/>
      <c r="V14" s="76"/>
      <c r="W14" s="77"/>
      <c r="X14" s="87"/>
      <c r="Y14" s="93"/>
      <c r="Z14" s="76"/>
      <c r="AA14" s="77"/>
      <c r="AB14" s="87"/>
      <c r="AC14" s="93"/>
      <c r="AD14" s="76"/>
      <c r="AE14" s="77"/>
      <c r="AF14" s="87"/>
      <c r="AG14" s="93"/>
      <c r="AI14" s="76"/>
      <c r="AJ14" s="77"/>
      <c r="AK14" s="87"/>
      <c r="AL14" s="93"/>
    </row>
    <row r="15" spans="1:43" x14ac:dyDescent="0.2">
      <c r="A15" s="6"/>
      <c r="B15" s="72"/>
      <c r="C15" s="70" t="s">
        <v>122</v>
      </c>
      <c r="D15" s="71">
        <v>0.5</v>
      </c>
      <c r="E15" s="82">
        <v>0</v>
      </c>
      <c r="F15" s="96">
        <f>HLOOKUP($C15,'Backend (nicht ändern)'!$H$2:$M$34,18,FALSE)</f>
        <v>0</v>
      </c>
      <c r="G15" s="84">
        <f>$E15*F15</f>
        <v>0</v>
      </c>
      <c r="H15" s="96">
        <f>HLOOKUP($C15,'Backend (nicht ändern)'!$H$2:$M$34,19,FALSE)</f>
        <v>0</v>
      </c>
      <c r="I15" s="84">
        <f>$E15*H15</f>
        <v>0</v>
      </c>
      <c r="J15" s="96">
        <f>HLOOKUP($C15,'Backend (nicht ändern)'!$H$2:$M$34,20,FALSE)</f>
        <v>0</v>
      </c>
      <c r="K15" s="84">
        <f t="shared" si="2"/>
        <v>0</v>
      </c>
      <c r="L15" s="96">
        <f>HLOOKUP($C15,'Backend (nicht ändern)'!$H$2:$M$34,21,FALSE)</f>
        <v>0</v>
      </c>
      <c r="M15" s="84">
        <f t="shared" si="3"/>
        <v>0</v>
      </c>
      <c r="N15" s="96">
        <f>HLOOKUP($C15,'Backend (nicht ändern)'!$H$2:$M$34,22,FALSE)</f>
        <v>0</v>
      </c>
      <c r="O15" s="84">
        <f t="shared" si="4"/>
        <v>0</v>
      </c>
      <c r="P15" s="96">
        <f>HLOOKUP($C15,'Backend (nicht ändern)'!$H$2:$M$34,23,FALSE)</f>
        <v>0</v>
      </c>
      <c r="Q15" s="84">
        <f t="shared" si="5"/>
        <v>0</v>
      </c>
      <c r="R15" s="6"/>
      <c r="S15" s="6"/>
      <c r="T15" s="6"/>
      <c r="U15" s="93"/>
      <c r="V15" s="76"/>
      <c r="W15" s="77"/>
      <c r="X15" s="87"/>
      <c r="Y15" s="93"/>
      <c r="Z15" s="76"/>
      <c r="AA15" s="77"/>
      <c r="AB15" s="87"/>
      <c r="AC15" s="93"/>
      <c r="AD15" s="76"/>
      <c r="AE15" s="77"/>
      <c r="AF15" s="87"/>
      <c r="AG15" s="93"/>
      <c r="AI15" s="76"/>
      <c r="AJ15" s="77"/>
      <c r="AK15" s="87"/>
      <c r="AL15" s="93"/>
    </row>
    <row r="16" spans="1:43" x14ac:dyDescent="0.2">
      <c r="A16" s="6"/>
      <c r="B16" s="72"/>
      <c r="C16" s="70" t="s">
        <v>122</v>
      </c>
      <c r="D16" s="71">
        <v>0.54166666666666596</v>
      </c>
      <c r="E16" s="82">
        <v>0</v>
      </c>
      <c r="F16" s="96">
        <f>HLOOKUP($C16,'Backend (nicht ändern)'!$H$2:$M$34,18,FALSE)</f>
        <v>0</v>
      </c>
      <c r="G16" s="84">
        <f t="shared" ref="G16:G26" si="6">$E16*F16</f>
        <v>0</v>
      </c>
      <c r="H16" s="96">
        <f>HLOOKUP($C16,'Backend (nicht ändern)'!$H$2:$M$34,19,FALSE)</f>
        <v>0</v>
      </c>
      <c r="I16" s="84">
        <f t="shared" ref="I16:I26" si="7">$E16*H16</f>
        <v>0</v>
      </c>
      <c r="J16" s="96">
        <f>HLOOKUP($C16,'Backend (nicht ändern)'!$H$2:$M$34,20,FALSE)</f>
        <v>0</v>
      </c>
      <c r="K16" s="84">
        <f t="shared" si="2"/>
        <v>0</v>
      </c>
      <c r="L16" s="96">
        <f>HLOOKUP($C16,'Backend (nicht ändern)'!$H$2:$M$34,21,FALSE)</f>
        <v>0</v>
      </c>
      <c r="M16" s="84">
        <f t="shared" si="3"/>
        <v>0</v>
      </c>
      <c r="N16" s="96">
        <f>HLOOKUP($C16,'Backend (nicht ändern)'!$H$2:$M$34,22,FALSE)</f>
        <v>0</v>
      </c>
      <c r="O16" s="84">
        <f t="shared" si="4"/>
        <v>0</v>
      </c>
      <c r="P16" s="96">
        <f>HLOOKUP($C16,'Backend (nicht ändern)'!$H$2:$M$34,23,FALSE)</f>
        <v>0</v>
      </c>
      <c r="Q16" s="84">
        <f t="shared" si="5"/>
        <v>0</v>
      </c>
      <c r="R16" s="6"/>
      <c r="S16" s="6"/>
      <c r="T16" s="6"/>
      <c r="U16" s="93"/>
      <c r="V16" s="76"/>
      <c r="W16" s="77"/>
      <c r="X16" s="87"/>
      <c r="Y16" s="93"/>
      <c r="Z16" s="76"/>
      <c r="AA16" s="77"/>
      <c r="AB16" s="87"/>
      <c r="AC16" s="93"/>
      <c r="AD16" s="76"/>
      <c r="AE16" s="77"/>
      <c r="AF16" s="87"/>
      <c r="AG16" s="93"/>
      <c r="AI16" s="76"/>
      <c r="AJ16" s="77"/>
      <c r="AK16" s="87"/>
      <c r="AL16" s="93"/>
    </row>
    <row r="17" spans="1:39" x14ac:dyDescent="0.2">
      <c r="A17" s="6"/>
      <c r="B17" s="72"/>
      <c r="C17" s="70" t="s">
        <v>122</v>
      </c>
      <c r="D17" s="71">
        <v>0.58333333333333304</v>
      </c>
      <c r="E17" s="82">
        <v>0</v>
      </c>
      <c r="F17" s="96">
        <f>HLOOKUP($C17,'Backend (nicht ändern)'!$H$2:$M$34,18,FALSE)</f>
        <v>0</v>
      </c>
      <c r="G17" s="84">
        <f t="shared" si="6"/>
        <v>0</v>
      </c>
      <c r="H17" s="96">
        <f>HLOOKUP($C17,'Backend (nicht ändern)'!$H$2:$M$34,19,FALSE)</f>
        <v>0</v>
      </c>
      <c r="I17" s="84">
        <f t="shared" si="7"/>
        <v>0</v>
      </c>
      <c r="J17" s="96">
        <f>HLOOKUP($C17,'Backend (nicht ändern)'!$H$2:$M$34,20,FALSE)</f>
        <v>0</v>
      </c>
      <c r="K17" s="84">
        <f t="shared" si="2"/>
        <v>0</v>
      </c>
      <c r="L17" s="96">
        <f>HLOOKUP($C17,'Backend (nicht ändern)'!$H$2:$M$34,21,FALSE)</f>
        <v>0</v>
      </c>
      <c r="M17" s="84">
        <f t="shared" si="3"/>
        <v>0</v>
      </c>
      <c r="N17" s="96">
        <f>HLOOKUP($C17,'Backend (nicht ändern)'!$H$2:$M$34,22,FALSE)</f>
        <v>0</v>
      </c>
      <c r="O17" s="84">
        <f t="shared" si="4"/>
        <v>0</v>
      </c>
      <c r="P17" s="96">
        <f>HLOOKUP($C17,'Backend (nicht ändern)'!$H$2:$M$34,23,FALSE)</f>
        <v>0</v>
      </c>
      <c r="Q17" s="84">
        <f t="shared" si="5"/>
        <v>0</v>
      </c>
      <c r="R17" s="6"/>
      <c r="S17" s="6"/>
      <c r="T17" s="6"/>
      <c r="U17" s="93"/>
      <c r="V17" s="76"/>
      <c r="W17" s="77"/>
      <c r="X17" s="87"/>
      <c r="Y17" s="93"/>
      <c r="Z17" s="76"/>
      <c r="AA17" s="77"/>
      <c r="AB17" s="87"/>
      <c r="AC17" s="93"/>
      <c r="AD17" s="76"/>
      <c r="AE17" s="77"/>
      <c r="AF17" s="87"/>
      <c r="AG17" s="93"/>
      <c r="AI17" s="76"/>
      <c r="AJ17" s="77"/>
      <c r="AK17" s="87"/>
      <c r="AL17" s="93"/>
    </row>
    <row r="18" spans="1:39" x14ac:dyDescent="0.2">
      <c r="A18" s="6"/>
      <c r="B18" s="72"/>
      <c r="C18" s="70" t="s">
        <v>122</v>
      </c>
      <c r="D18" s="71">
        <v>0.625</v>
      </c>
      <c r="E18" s="82">
        <v>0</v>
      </c>
      <c r="F18" s="96">
        <f>HLOOKUP($C18,'Backend (nicht ändern)'!$H$2:$M$34,18,FALSE)</f>
        <v>0</v>
      </c>
      <c r="G18" s="84">
        <f t="shared" si="6"/>
        <v>0</v>
      </c>
      <c r="H18" s="96">
        <f>HLOOKUP($C18,'Backend (nicht ändern)'!$H$2:$M$34,19,FALSE)</f>
        <v>0</v>
      </c>
      <c r="I18" s="84">
        <f t="shared" si="7"/>
        <v>0</v>
      </c>
      <c r="J18" s="96">
        <f>HLOOKUP($C18,'Backend (nicht ändern)'!$H$2:$M$34,20,FALSE)</f>
        <v>0</v>
      </c>
      <c r="K18" s="84">
        <f t="shared" si="2"/>
        <v>0</v>
      </c>
      <c r="L18" s="96">
        <f>HLOOKUP($C18,'Backend (nicht ändern)'!$H$2:$M$34,21,FALSE)</f>
        <v>0</v>
      </c>
      <c r="M18" s="84">
        <f t="shared" si="3"/>
        <v>0</v>
      </c>
      <c r="N18" s="96">
        <f>HLOOKUP($C18,'Backend (nicht ändern)'!$H$2:$M$34,22,FALSE)</f>
        <v>0</v>
      </c>
      <c r="O18" s="84">
        <f t="shared" si="4"/>
        <v>0</v>
      </c>
      <c r="P18" s="96">
        <f>HLOOKUP($C18,'Backend (nicht ändern)'!$H$2:$M$34,23,FALSE)</f>
        <v>0</v>
      </c>
      <c r="Q18" s="84">
        <f t="shared" si="5"/>
        <v>0</v>
      </c>
      <c r="R18" s="6"/>
      <c r="S18" s="6"/>
      <c r="T18" s="6"/>
      <c r="U18" s="93"/>
      <c r="V18" s="76"/>
      <c r="W18" s="77"/>
      <c r="X18" s="87"/>
      <c r="Y18" s="93"/>
      <c r="Z18" s="76"/>
      <c r="AA18" s="77"/>
      <c r="AB18" s="87"/>
      <c r="AC18" s="93"/>
      <c r="AD18" s="76"/>
      <c r="AE18" s="77"/>
      <c r="AF18" s="87"/>
      <c r="AG18" s="93"/>
      <c r="AI18" s="76"/>
      <c r="AJ18" s="77"/>
      <c r="AK18" s="87"/>
      <c r="AL18" s="93"/>
    </row>
    <row r="19" spans="1:39" x14ac:dyDescent="0.2">
      <c r="A19" s="6"/>
      <c r="B19" s="72"/>
      <c r="C19" s="70" t="s">
        <v>122</v>
      </c>
      <c r="D19" s="71">
        <v>0.66666666666666596</v>
      </c>
      <c r="E19" s="82">
        <v>0</v>
      </c>
      <c r="F19" s="96">
        <f>HLOOKUP($C19,'Backend (nicht ändern)'!$H$2:$M$34,18,FALSE)</f>
        <v>0</v>
      </c>
      <c r="G19" s="84">
        <f t="shared" si="6"/>
        <v>0</v>
      </c>
      <c r="H19" s="96">
        <f>HLOOKUP($C19,'Backend (nicht ändern)'!$H$2:$M$34,19,FALSE)</f>
        <v>0</v>
      </c>
      <c r="I19" s="84">
        <f t="shared" si="7"/>
        <v>0</v>
      </c>
      <c r="J19" s="96">
        <f>HLOOKUP($C19,'Backend (nicht ändern)'!$H$2:$M$34,20,FALSE)</f>
        <v>0</v>
      </c>
      <c r="K19" s="84">
        <f t="shared" si="2"/>
        <v>0</v>
      </c>
      <c r="L19" s="96">
        <f>HLOOKUP($C19,'Backend (nicht ändern)'!$H$2:$M$34,21,FALSE)</f>
        <v>0</v>
      </c>
      <c r="M19" s="84">
        <f t="shared" si="3"/>
        <v>0</v>
      </c>
      <c r="N19" s="96">
        <f>HLOOKUP($C19,'Backend (nicht ändern)'!$H$2:$M$34,22,FALSE)</f>
        <v>0</v>
      </c>
      <c r="O19" s="84">
        <f t="shared" si="4"/>
        <v>0</v>
      </c>
      <c r="P19" s="96">
        <f>HLOOKUP($C19,'Backend (nicht ändern)'!$H$2:$M$34,23,FALSE)</f>
        <v>0</v>
      </c>
      <c r="Q19" s="84">
        <f t="shared" si="5"/>
        <v>0</v>
      </c>
      <c r="R19" s="6"/>
      <c r="S19" s="6"/>
      <c r="T19" s="6"/>
      <c r="U19" s="93"/>
      <c r="V19" s="76"/>
      <c r="W19" s="77"/>
      <c r="X19" s="87"/>
      <c r="Y19" s="93"/>
      <c r="Z19" s="76"/>
      <c r="AA19" s="77"/>
      <c r="AB19" s="87"/>
      <c r="AC19" s="93"/>
      <c r="AD19" s="76"/>
      <c r="AE19" s="77"/>
      <c r="AF19" s="87"/>
      <c r="AG19" s="93"/>
      <c r="AI19" s="76"/>
      <c r="AJ19" s="77"/>
      <c r="AK19" s="87"/>
      <c r="AL19" s="93"/>
    </row>
    <row r="20" spans="1:39" x14ac:dyDescent="0.2">
      <c r="A20" s="6"/>
      <c r="B20" s="72"/>
      <c r="C20" s="70" t="s">
        <v>122</v>
      </c>
      <c r="D20" s="71">
        <v>0.70833333333333304</v>
      </c>
      <c r="E20" s="82">
        <v>0</v>
      </c>
      <c r="F20" s="96">
        <f>HLOOKUP($C20,'Backend (nicht ändern)'!$H$2:$M$34,18,FALSE)</f>
        <v>0</v>
      </c>
      <c r="G20" s="84">
        <f t="shared" si="6"/>
        <v>0</v>
      </c>
      <c r="H20" s="96">
        <f>HLOOKUP($C20,'Backend (nicht ändern)'!$H$2:$M$34,19,FALSE)</f>
        <v>0</v>
      </c>
      <c r="I20" s="84">
        <f t="shared" si="7"/>
        <v>0</v>
      </c>
      <c r="J20" s="96">
        <f>HLOOKUP($C20,'Backend (nicht ändern)'!$H$2:$M$34,20,FALSE)</f>
        <v>0</v>
      </c>
      <c r="K20" s="84">
        <f t="shared" si="2"/>
        <v>0</v>
      </c>
      <c r="L20" s="96">
        <f>HLOOKUP($C20,'Backend (nicht ändern)'!$H$2:$M$34,21,FALSE)</f>
        <v>0</v>
      </c>
      <c r="M20" s="84">
        <f t="shared" si="3"/>
        <v>0</v>
      </c>
      <c r="N20" s="96">
        <f>HLOOKUP($C20,'Backend (nicht ändern)'!$H$2:$M$34,22,FALSE)</f>
        <v>0</v>
      </c>
      <c r="O20" s="84">
        <f t="shared" si="4"/>
        <v>0</v>
      </c>
      <c r="P20" s="96">
        <f>HLOOKUP($C20,'Backend (nicht ändern)'!$H$2:$M$34,23,FALSE)</f>
        <v>0</v>
      </c>
      <c r="Q20" s="84">
        <f t="shared" si="5"/>
        <v>0</v>
      </c>
      <c r="R20" s="6"/>
      <c r="S20" s="6"/>
      <c r="T20" s="6"/>
      <c r="U20" s="93"/>
      <c r="V20" s="76"/>
      <c r="W20" s="77"/>
      <c r="X20" s="87"/>
      <c r="Y20" s="93"/>
      <c r="Z20" s="76"/>
      <c r="AA20" s="77"/>
      <c r="AB20" s="87"/>
      <c r="AC20" s="93"/>
      <c r="AD20" s="76"/>
      <c r="AE20" s="77"/>
      <c r="AF20" s="87"/>
      <c r="AG20" s="93"/>
      <c r="AI20" s="76"/>
      <c r="AJ20" s="77"/>
      <c r="AK20" s="87"/>
      <c r="AL20" s="93"/>
    </row>
    <row r="21" spans="1:39" x14ac:dyDescent="0.2">
      <c r="A21" s="6"/>
      <c r="B21" s="72"/>
      <c r="C21" s="70" t="s">
        <v>122</v>
      </c>
      <c r="D21" s="71">
        <v>0.75</v>
      </c>
      <c r="E21" s="82">
        <v>0</v>
      </c>
      <c r="F21" s="96">
        <f>HLOOKUP($C21,'Backend (nicht ändern)'!$H$2:$M$34,18,FALSE)</f>
        <v>0</v>
      </c>
      <c r="G21" s="84">
        <f t="shared" si="6"/>
        <v>0</v>
      </c>
      <c r="H21" s="96">
        <f>HLOOKUP($C21,'Backend (nicht ändern)'!$H$2:$M$34,19,FALSE)</f>
        <v>0</v>
      </c>
      <c r="I21" s="84">
        <f t="shared" si="7"/>
        <v>0</v>
      </c>
      <c r="J21" s="96">
        <f>HLOOKUP($C21,'Backend (nicht ändern)'!$H$2:$M$34,20,FALSE)</f>
        <v>0</v>
      </c>
      <c r="K21" s="84">
        <f t="shared" si="2"/>
        <v>0</v>
      </c>
      <c r="L21" s="96">
        <f>HLOOKUP($C21,'Backend (nicht ändern)'!$H$2:$M$34,21,FALSE)</f>
        <v>0</v>
      </c>
      <c r="M21" s="84">
        <f t="shared" si="3"/>
        <v>0</v>
      </c>
      <c r="N21" s="96">
        <f>HLOOKUP($C21,'Backend (nicht ändern)'!$H$2:$M$34,22,FALSE)</f>
        <v>0</v>
      </c>
      <c r="O21" s="84">
        <f t="shared" si="4"/>
        <v>0</v>
      </c>
      <c r="P21" s="96">
        <f>HLOOKUP($C21,'Backend (nicht ändern)'!$H$2:$M$34,23,FALSE)</f>
        <v>0</v>
      </c>
      <c r="Q21" s="84">
        <f t="shared" si="5"/>
        <v>0</v>
      </c>
      <c r="R21" s="6"/>
      <c r="S21" s="6"/>
      <c r="T21" s="6"/>
      <c r="U21" s="93"/>
      <c r="V21" s="76"/>
      <c r="W21" s="77"/>
      <c r="X21" s="87"/>
      <c r="Y21" s="93"/>
      <c r="Z21" s="76"/>
      <c r="AA21" s="77"/>
      <c r="AB21" s="87"/>
      <c r="AC21" s="93"/>
      <c r="AD21" s="76"/>
      <c r="AE21" s="77"/>
      <c r="AF21" s="87"/>
      <c r="AG21" s="93"/>
      <c r="AI21" s="76"/>
      <c r="AJ21" s="77"/>
      <c r="AK21" s="87"/>
      <c r="AL21" s="93"/>
    </row>
    <row r="22" spans="1:39" x14ac:dyDescent="0.2">
      <c r="A22" s="6"/>
      <c r="B22" s="72"/>
      <c r="C22" s="70" t="s">
        <v>122</v>
      </c>
      <c r="D22" s="71">
        <v>0.79166666666666596</v>
      </c>
      <c r="E22" s="82">
        <v>0</v>
      </c>
      <c r="F22" s="96">
        <f>HLOOKUP($C22,'Backend (nicht ändern)'!$H$2:$M$34,18,FALSE)</f>
        <v>0</v>
      </c>
      <c r="G22" s="84">
        <f t="shared" si="6"/>
        <v>0</v>
      </c>
      <c r="H22" s="96">
        <f>HLOOKUP($C22,'Backend (nicht ändern)'!$H$2:$M$34,19,FALSE)</f>
        <v>0</v>
      </c>
      <c r="I22" s="84">
        <f t="shared" si="7"/>
        <v>0</v>
      </c>
      <c r="J22" s="96">
        <f>HLOOKUP($C22,'Backend (nicht ändern)'!$H$2:$M$34,20,FALSE)</f>
        <v>0</v>
      </c>
      <c r="K22" s="84">
        <f t="shared" si="2"/>
        <v>0</v>
      </c>
      <c r="L22" s="96">
        <f>HLOOKUP($C22,'Backend (nicht ändern)'!$H$2:$M$34,21,FALSE)</f>
        <v>0</v>
      </c>
      <c r="M22" s="84">
        <f t="shared" si="3"/>
        <v>0</v>
      </c>
      <c r="N22" s="96">
        <f>HLOOKUP($C22,'Backend (nicht ändern)'!$H$2:$M$34,22,FALSE)</f>
        <v>0</v>
      </c>
      <c r="O22" s="84">
        <f t="shared" si="4"/>
        <v>0</v>
      </c>
      <c r="P22" s="96">
        <f>HLOOKUP($C22,'Backend (nicht ändern)'!$H$2:$M$34,23,FALSE)</f>
        <v>0</v>
      </c>
      <c r="Q22" s="84">
        <f t="shared" si="5"/>
        <v>0</v>
      </c>
      <c r="R22" s="6"/>
      <c r="S22" s="6"/>
      <c r="T22" s="6"/>
      <c r="U22" s="93"/>
      <c r="V22" s="76"/>
      <c r="W22" s="77"/>
      <c r="X22" s="87"/>
      <c r="Y22" s="93"/>
      <c r="Z22" s="76"/>
      <c r="AA22" s="77"/>
      <c r="AB22" s="87"/>
      <c r="AC22" s="93"/>
      <c r="AD22" s="76"/>
      <c r="AE22" s="77"/>
      <c r="AF22" s="87"/>
      <c r="AG22" s="93"/>
      <c r="AI22" s="76"/>
      <c r="AJ22" s="77"/>
      <c r="AK22" s="87"/>
      <c r="AL22" s="93"/>
    </row>
    <row r="23" spans="1:39" x14ac:dyDescent="0.2">
      <c r="A23" s="6"/>
      <c r="B23" s="72"/>
      <c r="C23" s="70" t="s">
        <v>122</v>
      </c>
      <c r="D23" s="71">
        <v>0.83333333333333304</v>
      </c>
      <c r="E23" s="82">
        <v>0</v>
      </c>
      <c r="F23" s="96">
        <f>HLOOKUP($C23,'Backend (nicht ändern)'!$H$2:$M$34,18,FALSE)</f>
        <v>0</v>
      </c>
      <c r="G23" s="84">
        <f t="shared" si="6"/>
        <v>0</v>
      </c>
      <c r="H23" s="96">
        <f>HLOOKUP($C23,'Backend (nicht ändern)'!$H$2:$M$34,19,FALSE)</f>
        <v>0</v>
      </c>
      <c r="I23" s="84">
        <f t="shared" si="7"/>
        <v>0</v>
      </c>
      <c r="J23" s="96">
        <f>HLOOKUP($C23,'Backend (nicht ändern)'!$H$2:$M$34,20,FALSE)</f>
        <v>0</v>
      </c>
      <c r="K23" s="84">
        <f t="shared" si="2"/>
        <v>0</v>
      </c>
      <c r="L23" s="96">
        <f>HLOOKUP($C23,'Backend (nicht ändern)'!$H$2:$M$34,21,FALSE)</f>
        <v>0</v>
      </c>
      <c r="M23" s="84">
        <f t="shared" si="3"/>
        <v>0</v>
      </c>
      <c r="N23" s="96">
        <f>HLOOKUP($C23,'Backend (nicht ändern)'!$H$2:$M$34,22,FALSE)</f>
        <v>0</v>
      </c>
      <c r="O23" s="84">
        <f t="shared" si="4"/>
        <v>0</v>
      </c>
      <c r="P23" s="96">
        <f>HLOOKUP($C23,'Backend (nicht ändern)'!$H$2:$M$34,23,FALSE)</f>
        <v>0</v>
      </c>
      <c r="Q23" s="84">
        <f t="shared" si="5"/>
        <v>0</v>
      </c>
      <c r="R23" s="6"/>
      <c r="S23" s="6"/>
      <c r="T23" s="6"/>
      <c r="U23" s="93"/>
      <c r="V23" s="76"/>
      <c r="W23" s="77"/>
      <c r="X23" s="87"/>
      <c r="Y23" s="93"/>
      <c r="Z23" s="76"/>
      <c r="AA23" s="77"/>
      <c r="AB23" s="87"/>
      <c r="AC23" s="93"/>
      <c r="AD23" s="76"/>
      <c r="AE23" s="77"/>
      <c r="AF23" s="87"/>
      <c r="AG23" s="93"/>
      <c r="AI23" s="76"/>
      <c r="AJ23" s="77"/>
      <c r="AK23" s="87"/>
      <c r="AL23" s="93"/>
    </row>
    <row r="24" spans="1:39" x14ac:dyDescent="0.2">
      <c r="A24" s="6"/>
      <c r="B24" s="72"/>
      <c r="C24" s="70" t="s">
        <v>122</v>
      </c>
      <c r="D24" s="71">
        <v>0.875</v>
      </c>
      <c r="E24" s="82">
        <v>0</v>
      </c>
      <c r="F24" s="96">
        <f>HLOOKUP($C24,'Backend (nicht ändern)'!$H$2:$M$34,18,FALSE)</f>
        <v>0</v>
      </c>
      <c r="G24" s="84">
        <f t="shared" si="6"/>
        <v>0</v>
      </c>
      <c r="H24" s="96">
        <f>HLOOKUP($C24,'Backend (nicht ändern)'!$H$2:$M$34,19,FALSE)</f>
        <v>0</v>
      </c>
      <c r="I24" s="84">
        <f t="shared" si="7"/>
        <v>0</v>
      </c>
      <c r="J24" s="96">
        <f>HLOOKUP($C24,'Backend (nicht ändern)'!$H$2:$M$34,20,FALSE)</f>
        <v>0</v>
      </c>
      <c r="K24" s="84">
        <f t="shared" si="2"/>
        <v>0</v>
      </c>
      <c r="L24" s="96">
        <f>HLOOKUP($C24,'Backend (nicht ändern)'!$H$2:$M$34,21,FALSE)</f>
        <v>0</v>
      </c>
      <c r="M24" s="84">
        <f t="shared" si="3"/>
        <v>0</v>
      </c>
      <c r="N24" s="96">
        <f>HLOOKUP($C24,'Backend (nicht ändern)'!$H$2:$M$34,22,FALSE)</f>
        <v>0</v>
      </c>
      <c r="O24" s="84">
        <f t="shared" si="4"/>
        <v>0</v>
      </c>
      <c r="P24" s="96">
        <f>HLOOKUP($C24,'Backend (nicht ändern)'!$H$2:$M$34,23,FALSE)</f>
        <v>0</v>
      </c>
      <c r="Q24" s="84">
        <f t="shared" si="5"/>
        <v>0</v>
      </c>
      <c r="R24" s="6"/>
      <c r="S24" s="6"/>
      <c r="T24" s="6"/>
      <c r="U24" s="93"/>
      <c r="V24" s="76"/>
      <c r="W24" s="77"/>
      <c r="X24" s="87"/>
      <c r="Y24" s="93"/>
      <c r="Z24" s="76"/>
      <c r="AA24" s="77"/>
      <c r="AB24" s="87"/>
      <c r="AC24" s="93"/>
      <c r="AD24" s="76"/>
      <c r="AE24" s="77"/>
      <c r="AF24" s="87"/>
      <c r="AG24" s="93"/>
      <c r="AI24" s="76"/>
      <c r="AJ24" s="77"/>
      <c r="AK24" s="87"/>
      <c r="AL24" s="93"/>
    </row>
    <row r="25" spans="1:39" x14ac:dyDescent="0.2">
      <c r="A25" s="6"/>
      <c r="B25" s="72"/>
      <c r="C25" s="70" t="s">
        <v>122</v>
      </c>
      <c r="D25" s="71">
        <v>0.91666666666666596</v>
      </c>
      <c r="E25" s="82">
        <v>0</v>
      </c>
      <c r="F25" s="96">
        <f>HLOOKUP($C25,'Backend (nicht ändern)'!$H$2:$M$34,18,FALSE)</f>
        <v>0</v>
      </c>
      <c r="G25" s="84">
        <f t="shared" si="6"/>
        <v>0</v>
      </c>
      <c r="H25" s="96">
        <f>HLOOKUP($C25,'Backend (nicht ändern)'!$H$2:$M$34,19,FALSE)</f>
        <v>0</v>
      </c>
      <c r="I25" s="84">
        <f t="shared" si="7"/>
        <v>0</v>
      </c>
      <c r="J25" s="96">
        <f>HLOOKUP($C25,'Backend (nicht ändern)'!$H$2:$M$34,20,FALSE)</f>
        <v>0</v>
      </c>
      <c r="K25" s="84">
        <f t="shared" si="2"/>
        <v>0</v>
      </c>
      <c r="L25" s="96">
        <f>HLOOKUP($C25,'Backend (nicht ändern)'!$H$2:$M$34,21,FALSE)</f>
        <v>0</v>
      </c>
      <c r="M25" s="84">
        <f t="shared" si="3"/>
        <v>0</v>
      </c>
      <c r="N25" s="96">
        <f>HLOOKUP($C25,'Backend (nicht ändern)'!$H$2:$M$34,22,FALSE)</f>
        <v>0</v>
      </c>
      <c r="O25" s="84">
        <f t="shared" si="4"/>
        <v>0</v>
      </c>
      <c r="P25" s="96">
        <f>HLOOKUP($C25,'Backend (nicht ändern)'!$H$2:$M$34,23,FALSE)</f>
        <v>0</v>
      </c>
      <c r="Q25" s="84">
        <f t="shared" si="5"/>
        <v>0</v>
      </c>
      <c r="R25" s="6"/>
      <c r="S25" s="6"/>
      <c r="T25" s="6"/>
      <c r="U25" s="93"/>
      <c r="V25" s="76"/>
      <c r="W25" s="77"/>
      <c r="X25" s="87"/>
      <c r="Y25" s="93"/>
      <c r="Z25" s="76"/>
      <c r="AA25" s="77"/>
      <c r="AB25" s="87"/>
      <c r="AC25" s="93"/>
      <c r="AD25" s="76"/>
      <c r="AE25" s="77"/>
      <c r="AF25" s="87"/>
      <c r="AG25" s="93"/>
      <c r="AI25" s="76"/>
      <c r="AJ25" s="77"/>
      <c r="AK25" s="87"/>
      <c r="AL25" s="93"/>
    </row>
    <row r="26" spans="1:39" ht="13.5" thickBot="1" x14ac:dyDescent="0.25">
      <c r="A26" s="6"/>
      <c r="B26" s="73"/>
      <c r="C26" s="70" t="s">
        <v>122</v>
      </c>
      <c r="D26" s="71">
        <v>0.95833333333333304</v>
      </c>
      <c r="E26" s="82">
        <v>0</v>
      </c>
      <c r="F26" s="96">
        <f>HLOOKUP($C26,'Backend (nicht ändern)'!$H$2:$M$34,18,FALSE)</f>
        <v>0</v>
      </c>
      <c r="G26" s="85">
        <f t="shared" si="6"/>
        <v>0</v>
      </c>
      <c r="H26" s="96">
        <f>HLOOKUP($C26,'Backend (nicht ändern)'!$H$2:$M$34,19,FALSE)</f>
        <v>0</v>
      </c>
      <c r="I26" s="85">
        <f t="shared" si="7"/>
        <v>0</v>
      </c>
      <c r="J26" s="96">
        <f>HLOOKUP($C26,'Backend (nicht ändern)'!$H$2:$M$34,20,FALSE)</f>
        <v>0</v>
      </c>
      <c r="K26" s="85">
        <f t="shared" si="2"/>
        <v>0</v>
      </c>
      <c r="L26" s="96">
        <f>HLOOKUP($C26,'Backend (nicht ändern)'!$H$2:$M$34,21,FALSE)</f>
        <v>0</v>
      </c>
      <c r="M26" s="85">
        <f t="shared" si="3"/>
        <v>0</v>
      </c>
      <c r="N26" s="96">
        <f>HLOOKUP($C26,'Backend (nicht ändern)'!$H$2:$M$34,22,FALSE)</f>
        <v>0</v>
      </c>
      <c r="O26" s="85">
        <f t="shared" si="4"/>
        <v>0</v>
      </c>
      <c r="P26" s="96">
        <f>HLOOKUP($C26,'Backend (nicht ändern)'!$H$2:$M$34,23,FALSE)</f>
        <v>0</v>
      </c>
      <c r="Q26" s="85">
        <f t="shared" si="5"/>
        <v>0</v>
      </c>
      <c r="R26" s="6"/>
      <c r="S26" s="6"/>
      <c r="T26" s="6"/>
      <c r="U26" s="93"/>
      <c r="V26" s="76"/>
      <c r="W26" s="77"/>
      <c r="X26" s="87"/>
      <c r="Y26" s="93"/>
      <c r="Z26" s="76"/>
      <c r="AA26" s="77"/>
      <c r="AB26" s="87"/>
      <c r="AC26" s="93"/>
      <c r="AD26" s="76"/>
      <c r="AE26" s="77"/>
      <c r="AF26" s="87"/>
      <c r="AG26" s="93"/>
      <c r="AI26" s="76"/>
      <c r="AJ26" s="77"/>
      <c r="AK26" s="87"/>
      <c r="AL26" s="93"/>
    </row>
    <row r="27" spans="1:39" s="95" customFormat="1" ht="13.5" thickBot="1" x14ac:dyDescent="0.25">
      <c r="A27" s="9"/>
      <c r="B27" s="13"/>
      <c r="C27" s="14"/>
      <c r="D27" s="14"/>
      <c r="E27" s="30" t="s">
        <v>51</v>
      </c>
      <c r="F27" s="34" cm="1">
        <f t="array" ref="F27">SUM(IF(ISNA(F8:F26)=FALSE,F8:F26))</f>
        <v>0</v>
      </c>
      <c r="G27" s="86" cm="1">
        <f t="array" ref="G27">SUM(IF(ISNA(G8:G26)=FALSE,G8:G26))</f>
        <v>0</v>
      </c>
      <c r="H27" s="34" cm="1">
        <f t="array" ref="H27">SUM(IF(ISNA(H8:H26)=FALSE,H8:H26))</f>
        <v>0</v>
      </c>
      <c r="I27" s="86" cm="1">
        <f t="array" ref="I27">SUM(IF(ISNA(I8:I26)=FALSE,I8:I26))</f>
        <v>0</v>
      </c>
      <c r="J27" s="34" cm="1">
        <f t="array" ref="J27">SUM(IF(ISNA(J8:J26)=FALSE,J8:J26))</f>
        <v>0</v>
      </c>
      <c r="K27" s="86" cm="1">
        <f t="array" ref="K27">SUM(IF(ISNA(K8:K26)=FALSE,K8:K26))</f>
        <v>0</v>
      </c>
      <c r="L27" s="34" cm="1">
        <f t="array" ref="L27">SUM(IF(ISNA(L8:L26)=FALSE,L8:L26))</f>
        <v>0</v>
      </c>
      <c r="M27" s="86" cm="1">
        <f t="array" ref="M27">SUM(IF(ISNA(M8:M26)=FALSE,M8:M26))</f>
        <v>0</v>
      </c>
      <c r="N27" s="34" cm="1">
        <f t="array" ref="N27">SUM(IF(ISNA(N8:N26)=FALSE,N8:N26))</f>
        <v>0</v>
      </c>
      <c r="O27" s="86" cm="1">
        <f t="array" ref="O27">SUM(IF(ISNA(O8:O26)=FALSE,O8:O26))</f>
        <v>0</v>
      </c>
      <c r="P27" s="34" cm="1">
        <f t="array" ref="P27">SUM(IF(ISNA(P8:P26)=FALSE,P8:P26))</f>
        <v>0</v>
      </c>
      <c r="Q27" s="86" cm="1">
        <f t="array" ref="Q27">SUM(IF(ISNA(Q8:Q26)=FALSE,Q8:Q26))</f>
        <v>0</v>
      </c>
      <c r="R27" s="6"/>
      <c r="S27" s="6"/>
      <c r="T27" s="6"/>
      <c r="U27" s="93"/>
      <c r="V27" s="76"/>
      <c r="W27" s="77"/>
      <c r="X27" s="87"/>
      <c r="Y27" s="93"/>
      <c r="Z27" s="76"/>
      <c r="AA27" s="77"/>
      <c r="AB27" s="87"/>
      <c r="AC27" s="93"/>
      <c r="AD27" s="76"/>
      <c r="AE27" s="77"/>
      <c r="AF27" s="87"/>
      <c r="AG27" s="93"/>
      <c r="AH27" s="94"/>
      <c r="AI27" s="76"/>
      <c r="AJ27" s="77"/>
      <c r="AK27" s="87"/>
      <c r="AL27" s="93"/>
      <c r="AM27" s="94"/>
    </row>
    <row r="28" spans="1:39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3"/>
      <c r="V28" s="76"/>
      <c r="W28" s="77"/>
      <c r="X28" s="87"/>
      <c r="Y28" s="93"/>
      <c r="Z28" s="76"/>
      <c r="AA28" s="77"/>
      <c r="AB28" s="87"/>
      <c r="AC28" s="93"/>
      <c r="AD28" s="76"/>
      <c r="AE28" s="77"/>
      <c r="AF28" s="87"/>
      <c r="AG28" s="93"/>
      <c r="AI28" s="76"/>
      <c r="AJ28" s="77"/>
      <c r="AK28" s="87"/>
      <c r="AL28" s="93"/>
    </row>
    <row r="29" spans="1:39" ht="13.5" thickBo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3"/>
      <c r="V29" s="76"/>
      <c r="W29" s="77"/>
      <c r="X29" s="87"/>
      <c r="Y29" s="93"/>
      <c r="Z29" s="76"/>
      <c r="AA29" s="77"/>
      <c r="AB29" s="87"/>
      <c r="AC29" s="93"/>
      <c r="AD29" s="76"/>
      <c r="AE29" s="77"/>
      <c r="AF29" s="87"/>
      <c r="AG29" s="93"/>
      <c r="AI29" s="76"/>
      <c r="AJ29" s="77"/>
      <c r="AK29" s="87"/>
      <c r="AL29" s="93"/>
    </row>
    <row r="30" spans="1:39" ht="13.5" thickBot="1" x14ac:dyDescent="0.25">
      <c r="A30" s="6"/>
      <c r="B30" s="131" t="s">
        <v>65</v>
      </c>
      <c r="C30" s="131"/>
      <c r="D30" s="131"/>
      <c r="E30" s="132"/>
      <c r="F30" s="126">
        <v>45823</v>
      </c>
      <c r="G30" s="127"/>
      <c r="H30" s="124">
        <v>45839</v>
      </c>
      <c r="I30" s="125"/>
      <c r="J30" s="124">
        <v>45870</v>
      </c>
      <c r="K30" s="125"/>
      <c r="L30" s="124">
        <v>45901</v>
      </c>
      <c r="M30" s="125"/>
      <c r="N30" s="124">
        <v>45931</v>
      </c>
      <c r="O30" s="125"/>
      <c r="P30" s="124">
        <v>45962</v>
      </c>
      <c r="Q30" s="125"/>
      <c r="R30" s="124">
        <v>45992</v>
      </c>
      <c r="S30" s="125"/>
      <c r="T30" s="6"/>
      <c r="U30" s="93"/>
      <c r="V30" s="76"/>
      <c r="W30" s="77"/>
      <c r="X30" s="87"/>
      <c r="Y30" s="93"/>
      <c r="Z30" s="76"/>
      <c r="AA30" s="77"/>
      <c r="AB30" s="87"/>
      <c r="AC30" s="93"/>
      <c r="AD30" s="76"/>
      <c r="AE30" s="77"/>
      <c r="AF30" s="87"/>
      <c r="AG30" s="93"/>
      <c r="AI30" s="76"/>
      <c r="AJ30" s="77"/>
      <c r="AK30" s="87"/>
      <c r="AL30" s="93"/>
    </row>
    <row r="31" spans="1:39" ht="13.5" thickBot="1" x14ac:dyDescent="0.25">
      <c r="A31" s="6"/>
      <c r="B31" s="13" t="s">
        <v>0</v>
      </c>
      <c r="C31" s="14" t="s">
        <v>1</v>
      </c>
      <c r="D31" s="14" t="s">
        <v>41</v>
      </c>
      <c r="E31" s="30" t="s">
        <v>54</v>
      </c>
      <c r="F31" s="13" t="s">
        <v>43</v>
      </c>
      <c r="G31" s="15" t="s">
        <v>127</v>
      </c>
      <c r="H31" s="31" t="s">
        <v>43</v>
      </c>
      <c r="I31" s="30" t="s">
        <v>127</v>
      </c>
      <c r="J31" s="13" t="s">
        <v>43</v>
      </c>
      <c r="K31" s="15" t="s">
        <v>127</v>
      </c>
      <c r="L31" s="31" t="s">
        <v>43</v>
      </c>
      <c r="M31" s="30" t="s">
        <v>127</v>
      </c>
      <c r="N31" s="13" t="s">
        <v>43</v>
      </c>
      <c r="O31" s="15" t="s">
        <v>127</v>
      </c>
      <c r="P31" s="13" t="s">
        <v>43</v>
      </c>
      <c r="Q31" s="15" t="s">
        <v>127</v>
      </c>
      <c r="R31" s="13" t="s">
        <v>43</v>
      </c>
      <c r="S31" s="15" t="s">
        <v>127</v>
      </c>
      <c r="T31" s="6"/>
      <c r="U31" s="93"/>
      <c r="V31" s="76"/>
      <c r="W31" s="77"/>
      <c r="X31" s="87"/>
      <c r="Y31" s="93"/>
      <c r="Z31" s="76"/>
      <c r="AA31" s="77"/>
      <c r="AB31" s="87"/>
      <c r="AC31" s="93"/>
      <c r="AD31" s="76"/>
      <c r="AE31" s="77"/>
      <c r="AF31" s="87"/>
      <c r="AG31" s="93"/>
      <c r="AI31" s="76"/>
      <c r="AJ31" s="77"/>
      <c r="AK31" s="87"/>
      <c r="AL31" s="93"/>
    </row>
    <row r="32" spans="1:39" x14ac:dyDescent="0.2">
      <c r="A32" s="6"/>
      <c r="B32" s="69"/>
      <c r="C32" s="70" t="s">
        <v>122</v>
      </c>
      <c r="D32" s="71">
        <v>0.20833333333333301</v>
      </c>
      <c r="E32" s="82">
        <v>0</v>
      </c>
      <c r="F32" s="96">
        <f>HLOOKUP($C32,'Backend (nicht ändern)'!$H$2:$M$34,32,FALSE)</f>
        <v>0</v>
      </c>
      <c r="G32" s="83">
        <f>$E32*F32</f>
        <v>0</v>
      </c>
      <c r="H32" s="96">
        <f>HLOOKUP($C32,'Backend (nicht ändern)'!$H$2:$M$34,24,FALSE)</f>
        <v>0</v>
      </c>
      <c r="I32" s="83">
        <f>$E32*H32</f>
        <v>0</v>
      </c>
      <c r="J32" s="96">
        <f>HLOOKUP($C32,'Backend (nicht ändern)'!$H$2:$M$34,25,FALSE)</f>
        <v>0</v>
      </c>
      <c r="K32" s="83">
        <f>$E32*J32</f>
        <v>0</v>
      </c>
      <c r="L32" s="96">
        <f>HLOOKUP($C32,'Backend (nicht ändern)'!$H$2:$M$34,26,FALSE)</f>
        <v>0</v>
      </c>
      <c r="M32" s="83">
        <f>$E32*L32</f>
        <v>0</v>
      </c>
      <c r="N32" s="96">
        <f>HLOOKUP($C32,'Backend (nicht ändern)'!$H$2:$M$34,27,FALSE)</f>
        <v>0</v>
      </c>
      <c r="O32" s="83">
        <f>$E32*N32</f>
        <v>0</v>
      </c>
      <c r="P32" s="96">
        <f>HLOOKUP($C32,'Backend (nicht ändern)'!$H$2:$M$34,28,FALSE)</f>
        <v>0</v>
      </c>
      <c r="Q32" s="83">
        <f>$E32*P32</f>
        <v>0</v>
      </c>
      <c r="R32" s="96">
        <f>HLOOKUP($C32,'Backend (nicht ändern)'!$H$2:$M$34,29,FALSE)</f>
        <v>0</v>
      </c>
      <c r="S32" s="83">
        <f>$E32*R32</f>
        <v>0</v>
      </c>
      <c r="T32" s="6"/>
      <c r="U32" s="93"/>
      <c r="V32" s="76"/>
      <c r="W32" s="77"/>
      <c r="X32" s="87"/>
      <c r="Y32" s="93"/>
      <c r="Z32" s="76"/>
      <c r="AA32" s="77"/>
      <c r="AB32" s="87"/>
      <c r="AC32" s="93"/>
      <c r="AD32" s="76"/>
      <c r="AE32" s="77"/>
      <c r="AF32" s="87"/>
      <c r="AG32" s="93"/>
      <c r="AI32" s="76"/>
      <c r="AJ32" s="77"/>
      <c r="AK32" s="87"/>
      <c r="AL32" s="93"/>
    </row>
    <row r="33" spans="1:38" x14ac:dyDescent="0.2">
      <c r="B33" s="72"/>
      <c r="C33" s="70" t="s">
        <v>122</v>
      </c>
      <c r="D33" s="71">
        <v>0.25</v>
      </c>
      <c r="E33" s="82">
        <v>0</v>
      </c>
      <c r="F33" s="96">
        <f>HLOOKUP($C33,'Backend (nicht ändern)'!$H$2:$M$34,32,FALSE)</f>
        <v>0</v>
      </c>
      <c r="G33" s="84">
        <f t="shared" ref="G33:G50" si="8">$E33*F33</f>
        <v>0</v>
      </c>
      <c r="H33" s="96">
        <f>HLOOKUP($C33,'Backend (nicht ändern)'!$H$2:$M$34,24,FALSE)</f>
        <v>0</v>
      </c>
      <c r="I33" s="84">
        <f>$E33*H33</f>
        <v>0</v>
      </c>
      <c r="J33" s="96">
        <f>HLOOKUP($C33,'Backend (nicht ändern)'!$H$2:$M$34,25,FALSE)</f>
        <v>0</v>
      </c>
      <c r="K33" s="84">
        <f t="shared" ref="K33:K50" si="9">$E33*J33</f>
        <v>0</v>
      </c>
      <c r="L33" s="96">
        <f>HLOOKUP($C33,'Backend (nicht ändern)'!$H$2:$M$34,26,FALSE)</f>
        <v>0</v>
      </c>
      <c r="M33" s="84">
        <f t="shared" ref="M33:M50" si="10">$E33*L33</f>
        <v>0</v>
      </c>
      <c r="N33" s="96">
        <f>HLOOKUP($C33,'Backend (nicht ändern)'!$H$2:$M$34,27,FALSE)</f>
        <v>0</v>
      </c>
      <c r="O33" s="84">
        <f t="shared" ref="O33:O50" si="11">$E33*N33</f>
        <v>0</v>
      </c>
      <c r="P33" s="96">
        <f>HLOOKUP($C33,'Backend (nicht ändern)'!$H$2:$M$34,28,FALSE)</f>
        <v>0</v>
      </c>
      <c r="Q33" s="84">
        <f t="shared" ref="Q33:Q50" si="12">$E33*P33</f>
        <v>0</v>
      </c>
      <c r="R33" s="96">
        <f>HLOOKUP($C33,'Backend (nicht ändern)'!$H$2:$M$34,29,FALSE)</f>
        <v>0</v>
      </c>
      <c r="S33" s="84">
        <f t="shared" ref="S33:S50" si="13">$E33*R33</f>
        <v>0</v>
      </c>
      <c r="T33" s="6"/>
      <c r="U33" s="93"/>
      <c r="V33" s="76"/>
      <c r="W33" s="77"/>
      <c r="X33" s="87"/>
      <c r="Y33" s="93"/>
      <c r="Z33" s="76"/>
      <c r="AA33" s="77"/>
      <c r="AB33" s="87"/>
      <c r="AC33" s="93"/>
      <c r="AD33" s="76"/>
      <c r="AE33" s="77"/>
      <c r="AF33" s="87"/>
      <c r="AG33" s="93"/>
      <c r="AI33" s="76"/>
      <c r="AJ33" s="77"/>
      <c r="AK33" s="87"/>
      <c r="AL33" s="93"/>
    </row>
    <row r="34" spans="1:38" x14ac:dyDescent="0.2">
      <c r="A34" s="6"/>
      <c r="B34" s="72"/>
      <c r="C34" s="70" t="s">
        <v>122</v>
      </c>
      <c r="D34" s="71">
        <v>0.29166666666666602</v>
      </c>
      <c r="E34" s="82">
        <v>0</v>
      </c>
      <c r="F34" s="96">
        <f>HLOOKUP($C34,'Backend (nicht ändern)'!$H$2:$M$34,32,FALSE)</f>
        <v>0</v>
      </c>
      <c r="G34" s="84">
        <f t="shared" si="8"/>
        <v>0</v>
      </c>
      <c r="H34" s="96">
        <f>HLOOKUP($C34,'Backend (nicht ändern)'!$H$2:$M$34,24,FALSE)</f>
        <v>0</v>
      </c>
      <c r="I34" s="84">
        <f t="shared" ref="I34:I50" si="14">$E34*H34</f>
        <v>0</v>
      </c>
      <c r="J34" s="96">
        <f>HLOOKUP($C34,'Backend (nicht ändern)'!$H$2:$M$34,25,FALSE)</f>
        <v>0</v>
      </c>
      <c r="K34" s="84">
        <f t="shared" si="9"/>
        <v>0</v>
      </c>
      <c r="L34" s="96">
        <f>HLOOKUP($C34,'Backend (nicht ändern)'!$H$2:$M$34,26,FALSE)</f>
        <v>0</v>
      </c>
      <c r="M34" s="84">
        <f t="shared" si="10"/>
        <v>0</v>
      </c>
      <c r="N34" s="96">
        <f>HLOOKUP($C34,'Backend (nicht ändern)'!$H$2:$M$34,27,FALSE)</f>
        <v>0</v>
      </c>
      <c r="O34" s="84">
        <f t="shared" si="11"/>
        <v>0</v>
      </c>
      <c r="P34" s="96">
        <f>HLOOKUP($C34,'Backend (nicht ändern)'!$H$2:$M$34,28,FALSE)</f>
        <v>0</v>
      </c>
      <c r="Q34" s="84">
        <f t="shared" si="12"/>
        <v>0</v>
      </c>
      <c r="R34" s="96">
        <f>HLOOKUP($C34,'Backend (nicht ändern)'!$H$2:$M$34,29,FALSE)</f>
        <v>0</v>
      </c>
      <c r="S34" s="84">
        <f t="shared" si="13"/>
        <v>0</v>
      </c>
      <c r="T34" s="6"/>
      <c r="U34" s="93"/>
      <c r="V34" s="76"/>
      <c r="W34" s="77"/>
      <c r="X34" s="87"/>
      <c r="Y34" s="93"/>
      <c r="Z34" s="76"/>
      <c r="AA34" s="77"/>
      <c r="AB34" s="87"/>
      <c r="AC34" s="93"/>
      <c r="AD34" s="76"/>
      <c r="AE34" s="77"/>
      <c r="AF34" s="87"/>
      <c r="AG34" s="93"/>
      <c r="AI34" s="76"/>
      <c r="AJ34" s="77"/>
      <c r="AK34" s="87"/>
      <c r="AL34" s="93"/>
    </row>
    <row r="35" spans="1:38" x14ac:dyDescent="0.2">
      <c r="A35" s="6"/>
      <c r="B35" s="72"/>
      <c r="C35" s="70" t="s">
        <v>122</v>
      </c>
      <c r="D35" s="71">
        <v>0.33333333333333298</v>
      </c>
      <c r="E35" s="82">
        <v>0</v>
      </c>
      <c r="F35" s="96">
        <f>HLOOKUP($C35,'Backend (nicht ändern)'!$H$2:$M$34,32,FALSE)</f>
        <v>0</v>
      </c>
      <c r="G35" s="84">
        <f t="shared" si="8"/>
        <v>0</v>
      </c>
      <c r="H35" s="96">
        <f>HLOOKUP($C35,'Backend (nicht ändern)'!$H$2:$M$34,24,FALSE)</f>
        <v>0</v>
      </c>
      <c r="I35" s="84">
        <f t="shared" si="14"/>
        <v>0</v>
      </c>
      <c r="J35" s="96">
        <f>HLOOKUP($C35,'Backend (nicht ändern)'!$H$2:$M$34,25,FALSE)</f>
        <v>0</v>
      </c>
      <c r="K35" s="84">
        <f t="shared" si="9"/>
        <v>0</v>
      </c>
      <c r="L35" s="96">
        <f>HLOOKUP($C35,'Backend (nicht ändern)'!$H$2:$M$34,26,FALSE)</f>
        <v>0</v>
      </c>
      <c r="M35" s="84">
        <f t="shared" si="10"/>
        <v>0</v>
      </c>
      <c r="N35" s="96">
        <f>HLOOKUP($C35,'Backend (nicht ändern)'!$H$2:$M$34,27,FALSE)</f>
        <v>0</v>
      </c>
      <c r="O35" s="84">
        <f t="shared" si="11"/>
        <v>0</v>
      </c>
      <c r="P35" s="96">
        <f>HLOOKUP($C35,'Backend (nicht ändern)'!$H$2:$M$34,28,FALSE)</f>
        <v>0</v>
      </c>
      <c r="Q35" s="84">
        <f t="shared" si="12"/>
        <v>0</v>
      </c>
      <c r="R35" s="96">
        <f>HLOOKUP($C35,'Backend (nicht ändern)'!$H$2:$M$34,29,FALSE)</f>
        <v>0</v>
      </c>
      <c r="S35" s="84">
        <f t="shared" si="13"/>
        <v>0</v>
      </c>
      <c r="T35" s="6"/>
      <c r="U35" s="93"/>
      <c r="V35" s="76"/>
      <c r="W35" s="77"/>
      <c r="X35" s="87"/>
      <c r="Y35" s="93"/>
      <c r="Z35" s="76"/>
      <c r="AA35" s="77"/>
      <c r="AB35" s="87"/>
      <c r="AC35" s="93"/>
      <c r="AD35" s="76"/>
      <c r="AE35" s="77"/>
      <c r="AF35" s="87"/>
      <c r="AG35" s="93"/>
      <c r="AI35" s="76"/>
      <c r="AJ35" s="77"/>
      <c r="AK35" s="87"/>
      <c r="AL35" s="93"/>
    </row>
    <row r="36" spans="1:38" x14ac:dyDescent="0.2">
      <c r="A36" s="6"/>
      <c r="B36" s="72"/>
      <c r="C36" s="70" t="s">
        <v>122</v>
      </c>
      <c r="D36" s="71">
        <v>0.375</v>
      </c>
      <c r="E36" s="82">
        <v>0</v>
      </c>
      <c r="F36" s="96">
        <f>HLOOKUP($C36,'Backend (nicht ändern)'!$H$2:$M$34,32,FALSE)</f>
        <v>0</v>
      </c>
      <c r="G36" s="84">
        <f t="shared" si="8"/>
        <v>0</v>
      </c>
      <c r="H36" s="96">
        <f>HLOOKUP($C36,'Backend (nicht ändern)'!$H$2:$M$34,24,FALSE)</f>
        <v>0</v>
      </c>
      <c r="I36" s="84">
        <f t="shared" si="14"/>
        <v>0</v>
      </c>
      <c r="J36" s="96">
        <f>HLOOKUP($C36,'Backend (nicht ändern)'!$H$2:$M$34,25,FALSE)</f>
        <v>0</v>
      </c>
      <c r="K36" s="84">
        <f t="shared" si="9"/>
        <v>0</v>
      </c>
      <c r="L36" s="96">
        <f>HLOOKUP($C36,'Backend (nicht ändern)'!$H$2:$M$34,26,FALSE)</f>
        <v>0</v>
      </c>
      <c r="M36" s="84">
        <f t="shared" si="10"/>
        <v>0</v>
      </c>
      <c r="N36" s="96">
        <f>HLOOKUP($C36,'Backend (nicht ändern)'!$H$2:$M$34,27,FALSE)</f>
        <v>0</v>
      </c>
      <c r="O36" s="84">
        <f t="shared" si="11"/>
        <v>0</v>
      </c>
      <c r="P36" s="96">
        <f>HLOOKUP($C36,'Backend (nicht ändern)'!$H$2:$M$34,28,FALSE)</f>
        <v>0</v>
      </c>
      <c r="Q36" s="84">
        <f t="shared" si="12"/>
        <v>0</v>
      </c>
      <c r="R36" s="96">
        <f>HLOOKUP($C36,'Backend (nicht ändern)'!$H$2:$M$34,29,FALSE)</f>
        <v>0</v>
      </c>
      <c r="S36" s="84">
        <f t="shared" si="13"/>
        <v>0</v>
      </c>
      <c r="T36" s="6"/>
      <c r="U36" s="93"/>
      <c r="V36" s="76"/>
      <c r="W36" s="77"/>
      <c r="X36" s="87"/>
      <c r="Y36" s="93"/>
      <c r="Z36" s="76"/>
      <c r="AA36" s="77"/>
      <c r="AB36" s="87"/>
      <c r="AC36" s="93"/>
      <c r="AD36" s="76"/>
      <c r="AE36" s="77"/>
      <c r="AF36" s="87"/>
      <c r="AG36" s="93"/>
      <c r="AI36" s="76"/>
      <c r="AJ36" s="77"/>
      <c r="AK36" s="87"/>
      <c r="AL36" s="93"/>
    </row>
    <row r="37" spans="1:38" x14ac:dyDescent="0.2">
      <c r="A37" s="6"/>
      <c r="B37" s="72"/>
      <c r="C37" s="70" t="s">
        <v>122</v>
      </c>
      <c r="D37" s="71">
        <v>0.41666666666666602</v>
      </c>
      <c r="E37" s="82">
        <v>0</v>
      </c>
      <c r="F37" s="96">
        <f>HLOOKUP($C37,'Backend (nicht ändern)'!$H$2:$M$34,32,FALSE)</f>
        <v>0</v>
      </c>
      <c r="G37" s="84">
        <f t="shared" si="8"/>
        <v>0</v>
      </c>
      <c r="H37" s="96">
        <f>HLOOKUP($C37,'Backend (nicht ändern)'!$H$2:$M$34,24,FALSE)</f>
        <v>0</v>
      </c>
      <c r="I37" s="84">
        <f t="shared" si="14"/>
        <v>0</v>
      </c>
      <c r="J37" s="96">
        <f>HLOOKUP($C37,'Backend (nicht ändern)'!$H$2:$M$34,25,FALSE)</f>
        <v>0</v>
      </c>
      <c r="K37" s="84">
        <f t="shared" si="9"/>
        <v>0</v>
      </c>
      <c r="L37" s="96">
        <f>HLOOKUP($C37,'Backend (nicht ändern)'!$H$2:$M$34,26,FALSE)</f>
        <v>0</v>
      </c>
      <c r="M37" s="84">
        <f t="shared" si="10"/>
        <v>0</v>
      </c>
      <c r="N37" s="96">
        <f>HLOOKUP($C37,'Backend (nicht ändern)'!$H$2:$M$34,27,FALSE)</f>
        <v>0</v>
      </c>
      <c r="O37" s="84">
        <f t="shared" si="11"/>
        <v>0</v>
      </c>
      <c r="P37" s="96">
        <f>HLOOKUP($C37,'Backend (nicht ändern)'!$H$2:$M$34,28,FALSE)</f>
        <v>0</v>
      </c>
      <c r="Q37" s="84">
        <f t="shared" si="12"/>
        <v>0</v>
      </c>
      <c r="R37" s="96">
        <f>HLOOKUP($C37,'Backend (nicht ändern)'!$H$2:$M$34,29,FALSE)</f>
        <v>0</v>
      </c>
      <c r="S37" s="84">
        <f t="shared" si="13"/>
        <v>0</v>
      </c>
      <c r="T37" s="6"/>
      <c r="U37" s="93"/>
      <c r="V37" s="76"/>
      <c r="W37" s="77"/>
      <c r="X37" s="87"/>
      <c r="Y37" s="93"/>
      <c r="Z37" s="76"/>
      <c r="AA37" s="77"/>
      <c r="AB37" s="87"/>
      <c r="AC37" s="93"/>
      <c r="AD37" s="76"/>
      <c r="AE37" s="77"/>
      <c r="AF37" s="87"/>
      <c r="AG37" s="93"/>
      <c r="AI37" s="76"/>
      <c r="AJ37" s="77"/>
      <c r="AK37" s="87"/>
      <c r="AL37" s="93"/>
    </row>
    <row r="38" spans="1:38" x14ac:dyDescent="0.2">
      <c r="A38" s="6"/>
      <c r="B38" s="72"/>
      <c r="C38" s="70" t="s">
        <v>122</v>
      </c>
      <c r="D38" s="71">
        <v>0.45833333333333298</v>
      </c>
      <c r="E38" s="82">
        <v>0</v>
      </c>
      <c r="F38" s="96">
        <f>HLOOKUP($C38,'Backend (nicht ändern)'!$H$2:$M$34,32,FALSE)</f>
        <v>0</v>
      </c>
      <c r="G38" s="84">
        <f t="shared" si="8"/>
        <v>0</v>
      </c>
      <c r="H38" s="96">
        <f>HLOOKUP($C38,'Backend (nicht ändern)'!$H$2:$M$34,24,FALSE)</f>
        <v>0</v>
      </c>
      <c r="I38" s="84">
        <f t="shared" si="14"/>
        <v>0</v>
      </c>
      <c r="J38" s="96">
        <f>HLOOKUP($C38,'Backend (nicht ändern)'!$H$2:$M$34,25,FALSE)</f>
        <v>0</v>
      </c>
      <c r="K38" s="84">
        <f t="shared" si="9"/>
        <v>0</v>
      </c>
      <c r="L38" s="96">
        <f>HLOOKUP($C38,'Backend (nicht ändern)'!$H$2:$M$34,26,FALSE)</f>
        <v>0</v>
      </c>
      <c r="M38" s="84">
        <f t="shared" si="10"/>
        <v>0</v>
      </c>
      <c r="N38" s="96">
        <f>HLOOKUP($C38,'Backend (nicht ändern)'!$H$2:$M$34,27,FALSE)</f>
        <v>0</v>
      </c>
      <c r="O38" s="84">
        <f t="shared" si="11"/>
        <v>0</v>
      </c>
      <c r="P38" s="96">
        <f>HLOOKUP($C38,'Backend (nicht ändern)'!$H$2:$M$34,28,FALSE)</f>
        <v>0</v>
      </c>
      <c r="Q38" s="84">
        <f t="shared" si="12"/>
        <v>0</v>
      </c>
      <c r="R38" s="96">
        <f>HLOOKUP($C38,'Backend (nicht ändern)'!$H$2:$M$34,29,FALSE)</f>
        <v>0</v>
      </c>
      <c r="S38" s="84">
        <f t="shared" si="13"/>
        <v>0</v>
      </c>
      <c r="T38" s="6"/>
      <c r="U38" s="93"/>
      <c r="V38" s="76"/>
      <c r="W38" s="77"/>
      <c r="X38" s="87"/>
      <c r="Y38" s="93"/>
      <c r="Z38" s="76"/>
      <c r="AA38" s="77"/>
      <c r="AB38" s="87"/>
      <c r="AC38" s="93"/>
      <c r="AD38" s="76"/>
      <c r="AE38" s="77"/>
      <c r="AF38" s="87"/>
      <c r="AG38" s="93"/>
      <c r="AI38" s="76"/>
      <c r="AJ38" s="77"/>
      <c r="AK38" s="87"/>
      <c r="AL38" s="93"/>
    </row>
    <row r="39" spans="1:38" x14ac:dyDescent="0.2">
      <c r="A39" s="6"/>
      <c r="B39" s="72"/>
      <c r="C39" s="70" t="s">
        <v>122</v>
      </c>
      <c r="D39" s="71">
        <v>0.5</v>
      </c>
      <c r="E39" s="82">
        <v>0</v>
      </c>
      <c r="F39" s="96">
        <f>HLOOKUP($C39,'Backend (nicht ändern)'!$H$2:$M$34,32,FALSE)</f>
        <v>0</v>
      </c>
      <c r="G39" s="84">
        <f t="shared" si="8"/>
        <v>0</v>
      </c>
      <c r="H39" s="96">
        <f>HLOOKUP($C39,'Backend (nicht ändern)'!$H$2:$M$34,24,FALSE)</f>
        <v>0</v>
      </c>
      <c r="I39" s="84">
        <f t="shared" si="14"/>
        <v>0</v>
      </c>
      <c r="J39" s="96">
        <f>HLOOKUP($C39,'Backend (nicht ändern)'!$H$2:$M$34,25,FALSE)</f>
        <v>0</v>
      </c>
      <c r="K39" s="84">
        <f t="shared" si="9"/>
        <v>0</v>
      </c>
      <c r="L39" s="96">
        <f>HLOOKUP($C39,'Backend (nicht ändern)'!$H$2:$M$34,26,FALSE)</f>
        <v>0</v>
      </c>
      <c r="M39" s="84">
        <f t="shared" si="10"/>
        <v>0</v>
      </c>
      <c r="N39" s="96">
        <f>HLOOKUP($C39,'Backend (nicht ändern)'!$H$2:$M$34,27,FALSE)</f>
        <v>0</v>
      </c>
      <c r="O39" s="84">
        <f t="shared" si="11"/>
        <v>0</v>
      </c>
      <c r="P39" s="96">
        <f>HLOOKUP($C39,'Backend (nicht ändern)'!$H$2:$M$34,28,FALSE)</f>
        <v>0</v>
      </c>
      <c r="Q39" s="84">
        <f t="shared" si="12"/>
        <v>0</v>
      </c>
      <c r="R39" s="96">
        <f>HLOOKUP($C39,'Backend (nicht ändern)'!$H$2:$M$34,29,FALSE)</f>
        <v>0</v>
      </c>
      <c r="S39" s="84">
        <f t="shared" si="13"/>
        <v>0</v>
      </c>
      <c r="T39" s="6"/>
      <c r="U39" s="93"/>
      <c r="V39" s="76"/>
      <c r="W39" s="77"/>
      <c r="X39" s="87"/>
      <c r="Y39" s="93"/>
      <c r="Z39" s="76"/>
      <c r="AA39" s="77"/>
      <c r="AB39" s="87"/>
      <c r="AC39" s="93"/>
      <c r="AD39" s="76"/>
      <c r="AE39" s="77"/>
      <c r="AF39" s="87"/>
      <c r="AG39" s="93"/>
      <c r="AI39" s="76"/>
      <c r="AJ39" s="77"/>
      <c r="AK39" s="87"/>
      <c r="AL39" s="93"/>
    </row>
    <row r="40" spans="1:38" x14ac:dyDescent="0.2">
      <c r="A40" s="6"/>
      <c r="B40" s="72"/>
      <c r="C40" s="70" t="s">
        <v>122</v>
      </c>
      <c r="D40" s="71">
        <v>0.54166666666666596</v>
      </c>
      <c r="E40" s="82">
        <v>0</v>
      </c>
      <c r="F40" s="96">
        <f>HLOOKUP($C40,'Backend (nicht ändern)'!$H$2:$M$34,32,FALSE)</f>
        <v>0</v>
      </c>
      <c r="G40" s="84">
        <f t="shared" si="8"/>
        <v>0</v>
      </c>
      <c r="H40" s="96">
        <f>HLOOKUP($C40,'Backend (nicht ändern)'!$H$2:$M$34,24,FALSE)</f>
        <v>0</v>
      </c>
      <c r="I40" s="84">
        <f t="shared" si="14"/>
        <v>0</v>
      </c>
      <c r="J40" s="96">
        <f>HLOOKUP($C40,'Backend (nicht ändern)'!$H$2:$M$34,25,FALSE)</f>
        <v>0</v>
      </c>
      <c r="K40" s="84">
        <f t="shared" si="9"/>
        <v>0</v>
      </c>
      <c r="L40" s="96">
        <f>HLOOKUP($C40,'Backend (nicht ändern)'!$H$2:$M$34,26,FALSE)</f>
        <v>0</v>
      </c>
      <c r="M40" s="84">
        <f t="shared" si="10"/>
        <v>0</v>
      </c>
      <c r="N40" s="96">
        <f>HLOOKUP($C40,'Backend (nicht ändern)'!$H$2:$M$34,27,FALSE)</f>
        <v>0</v>
      </c>
      <c r="O40" s="84">
        <f t="shared" si="11"/>
        <v>0</v>
      </c>
      <c r="P40" s="96">
        <f>HLOOKUP($C40,'Backend (nicht ändern)'!$H$2:$M$34,28,FALSE)</f>
        <v>0</v>
      </c>
      <c r="Q40" s="84">
        <f t="shared" si="12"/>
        <v>0</v>
      </c>
      <c r="R40" s="96">
        <f>HLOOKUP($C40,'Backend (nicht ändern)'!$H$2:$M$34,29,FALSE)</f>
        <v>0</v>
      </c>
      <c r="S40" s="84">
        <f t="shared" si="13"/>
        <v>0</v>
      </c>
      <c r="T40" s="6"/>
      <c r="U40" s="93"/>
      <c r="V40" s="76"/>
      <c r="W40" s="77"/>
      <c r="X40" s="87"/>
      <c r="Y40" s="93"/>
      <c r="Z40" s="76"/>
      <c r="AA40" s="77"/>
      <c r="AB40" s="87"/>
      <c r="AC40" s="93"/>
      <c r="AD40" s="76"/>
      <c r="AE40" s="77"/>
      <c r="AF40" s="87"/>
      <c r="AG40" s="93"/>
      <c r="AI40" s="76"/>
      <c r="AJ40" s="77"/>
      <c r="AK40" s="87"/>
      <c r="AL40" s="93"/>
    </row>
    <row r="41" spans="1:38" x14ac:dyDescent="0.2">
      <c r="A41" s="6"/>
      <c r="B41" s="72"/>
      <c r="C41" s="70" t="s">
        <v>122</v>
      </c>
      <c r="D41" s="71">
        <v>0.58333333333333304</v>
      </c>
      <c r="E41" s="82">
        <v>0</v>
      </c>
      <c r="F41" s="96">
        <f>HLOOKUP($C41,'Backend (nicht ändern)'!$H$2:$M$34,32,FALSE)</f>
        <v>0</v>
      </c>
      <c r="G41" s="84">
        <f t="shared" si="8"/>
        <v>0</v>
      </c>
      <c r="H41" s="96">
        <f>HLOOKUP($C41,'Backend (nicht ändern)'!$H$2:$M$34,24,FALSE)</f>
        <v>0</v>
      </c>
      <c r="I41" s="84">
        <f t="shared" si="14"/>
        <v>0</v>
      </c>
      <c r="J41" s="96">
        <f>HLOOKUP($C41,'Backend (nicht ändern)'!$H$2:$M$34,25,FALSE)</f>
        <v>0</v>
      </c>
      <c r="K41" s="84">
        <f t="shared" si="9"/>
        <v>0</v>
      </c>
      <c r="L41" s="96">
        <f>HLOOKUP($C41,'Backend (nicht ändern)'!$H$2:$M$34,26,FALSE)</f>
        <v>0</v>
      </c>
      <c r="M41" s="84">
        <f t="shared" si="10"/>
        <v>0</v>
      </c>
      <c r="N41" s="96">
        <f>HLOOKUP($C41,'Backend (nicht ändern)'!$H$2:$M$34,27,FALSE)</f>
        <v>0</v>
      </c>
      <c r="O41" s="84">
        <f t="shared" si="11"/>
        <v>0</v>
      </c>
      <c r="P41" s="96">
        <f>HLOOKUP($C41,'Backend (nicht ändern)'!$H$2:$M$34,28,FALSE)</f>
        <v>0</v>
      </c>
      <c r="Q41" s="84">
        <f t="shared" si="12"/>
        <v>0</v>
      </c>
      <c r="R41" s="96">
        <f>HLOOKUP($C41,'Backend (nicht ändern)'!$H$2:$M$34,29,FALSE)</f>
        <v>0</v>
      </c>
      <c r="S41" s="84">
        <f t="shared" si="13"/>
        <v>0</v>
      </c>
      <c r="T41" s="6"/>
      <c r="U41" s="93"/>
      <c r="V41" s="76"/>
      <c r="W41" s="77"/>
      <c r="X41" s="87"/>
      <c r="Y41" s="93"/>
      <c r="Z41" s="76"/>
      <c r="AA41" s="77"/>
      <c r="AB41" s="87"/>
      <c r="AC41" s="93"/>
      <c r="AD41" s="76"/>
      <c r="AE41" s="77"/>
      <c r="AF41" s="87"/>
      <c r="AG41" s="93"/>
      <c r="AI41" s="76"/>
      <c r="AJ41" s="77"/>
      <c r="AK41" s="87"/>
      <c r="AL41" s="93"/>
    </row>
    <row r="42" spans="1:38" x14ac:dyDescent="0.2">
      <c r="A42" s="6"/>
      <c r="B42" s="72"/>
      <c r="C42" s="70" t="s">
        <v>122</v>
      </c>
      <c r="D42" s="71">
        <v>0.625</v>
      </c>
      <c r="E42" s="82">
        <v>0</v>
      </c>
      <c r="F42" s="96">
        <f>HLOOKUP($C42,'Backend (nicht ändern)'!$H$2:$M$34,32,FALSE)</f>
        <v>0</v>
      </c>
      <c r="G42" s="84">
        <f t="shared" si="8"/>
        <v>0</v>
      </c>
      <c r="H42" s="96">
        <f>HLOOKUP($C42,'Backend (nicht ändern)'!$H$2:$M$34,24,FALSE)</f>
        <v>0</v>
      </c>
      <c r="I42" s="84">
        <f t="shared" si="14"/>
        <v>0</v>
      </c>
      <c r="J42" s="96">
        <f>HLOOKUP($C42,'Backend (nicht ändern)'!$H$2:$M$34,25,FALSE)</f>
        <v>0</v>
      </c>
      <c r="K42" s="84">
        <f t="shared" si="9"/>
        <v>0</v>
      </c>
      <c r="L42" s="96">
        <f>HLOOKUP($C42,'Backend (nicht ändern)'!$H$2:$M$34,26,FALSE)</f>
        <v>0</v>
      </c>
      <c r="M42" s="84">
        <f t="shared" si="10"/>
        <v>0</v>
      </c>
      <c r="N42" s="96">
        <f>HLOOKUP($C42,'Backend (nicht ändern)'!$H$2:$M$34,27,FALSE)</f>
        <v>0</v>
      </c>
      <c r="O42" s="84">
        <f t="shared" si="11"/>
        <v>0</v>
      </c>
      <c r="P42" s="96">
        <f>HLOOKUP($C42,'Backend (nicht ändern)'!$H$2:$M$34,28,FALSE)</f>
        <v>0</v>
      </c>
      <c r="Q42" s="84">
        <f t="shared" si="12"/>
        <v>0</v>
      </c>
      <c r="R42" s="96">
        <f>HLOOKUP($C42,'Backend (nicht ändern)'!$H$2:$M$34,29,FALSE)</f>
        <v>0</v>
      </c>
      <c r="S42" s="84">
        <f t="shared" si="13"/>
        <v>0</v>
      </c>
      <c r="T42" s="6"/>
      <c r="U42" s="93"/>
      <c r="V42" s="76"/>
      <c r="W42" s="77"/>
      <c r="X42" s="87"/>
      <c r="Y42" s="93"/>
      <c r="Z42" s="76"/>
      <c r="AA42" s="77"/>
      <c r="AB42" s="87"/>
      <c r="AC42" s="93"/>
      <c r="AD42" s="76"/>
      <c r="AE42" s="77"/>
      <c r="AF42" s="87"/>
      <c r="AG42" s="93"/>
      <c r="AI42" s="76"/>
      <c r="AJ42" s="77"/>
      <c r="AK42" s="87"/>
      <c r="AL42" s="93"/>
    </row>
    <row r="43" spans="1:38" x14ac:dyDescent="0.2">
      <c r="A43" s="6"/>
      <c r="B43" s="72"/>
      <c r="C43" s="70" t="s">
        <v>122</v>
      </c>
      <c r="D43" s="71">
        <v>0.66666666666666596</v>
      </c>
      <c r="E43" s="82">
        <v>0</v>
      </c>
      <c r="F43" s="96">
        <f>HLOOKUP($C43,'Backend (nicht ändern)'!$H$2:$M$34,32,FALSE)</f>
        <v>0</v>
      </c>
      <c r="G43" s="84">
        <f t="shared" si="8"/>
        <v>0</v>
      </c>
      <c r="H43" s="96">
        <f>HLOOKUP($C43,'Backend (nicht ändern)'!$H$2:$M$34,24,FALSE)</f>
        <v>0</v>
      </c>
      <c r="I43" s="84">
        <f t="shared" si="14"/>
        <v>0</v>
      </c>
      <c r="J43" s="96">
        <f>HLOOKUP($C43,'Backend (nicht ändern)'!$H$2:$M$34,25,FALSE)</f>
        <v>0</v>
      </c>
      <c r="K43" s="84">
        <f t="shared" si="9"/>
        <v>0</v>
      </c>
      <c r="L43" s="96">
        <f>HLOOKUP($C43,'Backend (nicht ändern)'!$H$2:$M$34,26,FALSE)</f>
        <v>0</v>
      </c>
      <c r="M43" s="84">
        <f t="shared" si="10"/>
        <v>0</v>
      </c>
      <c r="N43" s="96">
        <f>HLOOKUP($C43,'Backend (nicht ändern)'!$H$2:$M$34,27,FALSE)</f>
        <v>0</v>
      </c>
      <c r="O43" s="84">
        <f t="shared" si="11"/>
        <v>0</v>
      </c>
      <c r="P43" s="96">
        <f>HLOOKUP($C43,'Backend (nicht ändern)'!$H$2:$M$34,28,FALSE)</f>
        <v>0</v>
      </c>
      <c r="Q43" s="84">
        <f t="shared" si="12"/>
        <v>0</v>
      </c>
      <c r="R43" s="96">
        <f>HLOOKUP($C43,'Backend (nicht ändern)'!$H$2:$M$34,29,FALSE)</f>
        <v>0</v>
      </c>
      <c r="S43" s="84">
        <f t="shared" si="13"/>
        <v>0</v>
      </c>
      <c r="T43" s="6"/>
      <c r="U43" s="93"/>
      <c r="V43" s="76"/>
      <c r="W43" s="77"/>
      <c r="X43" s="87"/>
      <c r="Y43" s="93"/>
      <c r="Z43" s="76"/>
      <c r="AA43" s="77"/>
      <c r="AB43" s="87"/>
      <c r="AC43" s="93"/>
      <c r="AD43" s="76"/>
      <c r="AE43" s="77"/>
      <c r="AF43" s="87"/>
      <c r="AG43" s="93"/>
      <c r="AI43" s="76"/>
      <c r="AJ43" s="77"/>
      <c r="AK43" s="87"/>
      <c r="AL43" s="93"/>
    </row>
    <row r="44" spans="1:38" x14ac:dyDescent="0.2">
      <c r="A44" s="6"/>
      <c r="B44" s="72"/>
      <c r="C44" s="70" t="s">
        <v>122</v>
      </c>
      <c r="D44" s="71">
        <v>0.70833333333333304</v>
      </c>
      <c r="E44" s="82">
        <v>0</v>
      </c>
      <c r="F44" s="96">
        <f>HLOOKUP($C44,'Backend (nicht ändern)'!$H$2:$M$34,32,FALSE)</f>
        <v>0</v>
      </c>
      <c r="G44" s="84">
        <f t="shared" si="8"/>
        <v>0</v>
      </c>
      <c r="H44" s="96">
        <f>HLOOKUP($C44,'Backend (nicht ändern)'!$H$2:$M$34,24,FALSE)</f>
        <v>0</v>
      </c>
      <c r="I44" s="84">
        <f t="shared" si="14"/>
        <v>0</v>
      </c>
      <c r="J44" s="96">
        <f>HLOOKUP($C44,'Backend (nicht ändern)'!$H$2:$M$34,25,FALSE)</f>
        <v>0</v>
      </c>
      <c r="K44" s="84">
        <f t="shared" si="9"/>
        <v>0</v>
      </c>
      <c r="L44" s="96">
        <f>HLOOKUP($C44,'Backend (nicht ändern)'!$H$2:$M$34,26,FALSE)</f>
        <v>0</v>
      </c>
      <c r="M44" s="84">
        <f t="shared" si="10"/>
        <v>0</v>
      </c>
      <c r="N44" s="96">
        <f>HLOOKUP($C44,'Backend (nicht ändern)'!$H$2:$M$34,27,FALSE)</f>
        <v>0</v>
      </c>
      <c r="O44" s="84">
        <f t="shared" si="11"/>
        <v>0</v>
      </c>
      <c r="P44" s="96">
        <f>HLOOKUP($C44,'Backend (nicht ändern)'!$H$2:$M$34,28,FALSE)</f>
        <v>0</v>
      </c>
      <c r="Q44" s="84">
        <f t="shared" si="12"/>
        <v>0</v>
      </c>
      <c r="R44" s="96">
        <f>HLOOKUP($C44,'Backend (nicht ändern)'!$H$2:$M$34,29,FALSE)</f>
        <v>0</v>
      </c>
      <c r="S44" s="84">
        <f t="shared" si="13"/>
        <v>0</v>
      </c>
      <c r="T44" s="6"/>
      <c r="U44" s="93"/>
      <c r="V44" s="76"/>
      <c r="W44" s="77"/>
      <c r="X44" s="87"/>
      <c r="Y44" s="93"/>
      <c r="Z44" s="76"/>
      <c r="AA44" s="77"/>
      <c r="AB44" s="87"/>
      <c r="AC44" s="93"/>
      <c r="AD44" s="76"/>
      <c r="AE44" s="77"/>
      <c r="AF44" s="87"/>
      <c r="AG44" s="93"/>
      <c r="AI44" s="76"/>
      <c r="AJ44" s="77"/>
      <c r="AK44" s="87"/>
      <c r="AL44" s="93"/>
    </row>
    <row r="45" spans="1:38" x14ac:dyDescent="0.2">
      <c r="A45" s="6"/>
      <c r="B45" s="72"/>
      <c r="C45" s="70" t="s">
        <v>122</v>
      </c>
      <c r="D45" s="71">
        <v>0.75</v>
      </c>
      <c r="E45" s="82">
        <v>0</v>
      </c>
      <c r="F45" s="96">
        <f>HLOOKUP($C45,'Backend (nicht ändern)'!$H$2:$M$34,32,FALSE)</f>
        <v>0</v>
      </c>
      <c r="G45" s="84">
        <f t="shared" si="8"/>
        <v>0</v>
      </c>
      <c r="H45" s="96">
        <f>HLOOKUP($C45,'Backend (nicht ändern)'!$H$2:$M$34,24,FALSE)</f>
        <v>0</v>
      </c>
      <c r="I45" s="84">
        <f t="shared" si="14"/>
        <v>0</v>
      </c>
      <c r="J45" s="96">
        <f>HLOOKUP($C45,'Backend (nicht ändern)'!$H$2:$M$34,25,FALSE)</f>
        <v>0</v>
      </c>
      <c r="K45" s="84">
        <f t="shared" si="9"/>
        <v>0</v>
      </c>
      <c r="L45" s="96">
        <f>HLOOKUP($C45,'Backend (nicht ändern)'!$H$2:$M$34,26,FALSE)</f>
        <v>0</v>
      </c>
      <c r="M45" s="84">
        <f t="shared" si="10"/>
        <v>0</v>
      </c>
      <c r="N45" s="96">
        <f>HLOOKUP($C45,'Backend (nicht ändern)'!$H$2:$M$34,27,FALSE)</f>
        <v>0</v>
      </c>
      <c r="O45" s="84">
        <f t="shared" si="11"/>
        <v>0</v>
      </c>
      <c r="P45" s="96">
        <f>HLOOKUP($C45,'Backend (nicht ändern)'!$H$2:$M$34,28,FALSE)</f>
        <v>0</v>
      </c>
      <c r="Q45" s="84">
        <f t="shared" si="12"/>
        <v>0</v>
      </c>
      <c r="R45" s="96">
        <f>HLOOKUP($C45,'Backend (nicht ändern)'!$H$2:$M$34,29,FALSE)</f>
        <v>0</v>
      </c>
      <c r="S45" s="84">
        <f t="shared" si="13"/>
        <v>0</v>
      </c>
      <c r="T45" s="6"/>
      <c r="U45" s="93"/>
      <c r="V45" s="76"/>
      <c r="W45" s="77"/>
      <c r="X45" s="87"/>
      <c r="Y45" s="93"/>
      <c r="Z45" s="76"/>
      <c r="AA45" s="77"/>
      <c r="AB45" s="87"/>
      <c r="AC45" s="93"/>
      <c r="AD45" s="76"/>
      <c r="AE45" s="77"/>
      <c r="AF45" s="87"/>
      <c r="AG45" s="93"/>
      <c r="AI45" s="76"/>
      <c r="AJ45" s="77"/>
      <c r="AK45" s="87"/>
      <c r="AL45" s="93"/>
    </row>
    <row r="46" spans="1:38" x14ac:dyDescent="0.2">
      <c r="A46" s="6"/>
      <c r="B46" s="72"/>
      <c r="C46" s="70" t="s">
        <v>122</v>
      </c>
      <c r="D46" s="71">
        <v>0.79166666666666596</v>
      </c>
      <c r="E46" s="82">
        <v>0</v>
      </c>
      <c r="F46" s="96">
        <f>HLOOKUP($C46,'Backend (nicht ändern)'!$H$2:$M$34,32,FALSE)</f>
        <v>0</v>
      </c>
      <c r="G46" s="84">
        <f t="shared" si="8"/>
        <v>0</v>
      </c>
      <c r="H46" s="96">
        <f>HLOOKUP($C46,'Backend (nicht ändern)'!$H$2:$M$34,24,FALSE)</f>
        <v>0</v>
      </c>
      <c r="I46" s="84">
        <f t="shared" si="14"/>
        <v>0</v>
      </c>
      <c r="J46" s="96">
        <f>HLOOKUP($C46,'Backend (nicht ändern)'!$H$2:$M$34,25,FALSE)</f>
        <v>0</v>
      </c>
      <c r="K46" s="84">
        <f t="shared" si="9"/>
        <v>0</v>
      </c>
      <c r="L46" s="96">
        <f>HLOOKUP($C46,'Backend (nicht ändern)'!$H$2:$M$34,26,FALSE)</f>
        <v>0</v>
      </c>
      <c r="M46" s="84">
        <f t="shared" si="10"/>
        <v>0</v>
      </c>
      <c r="N46" s="96">
        <f>HLOOKUP($C46,'Backend (nicht ändern)'!$H$2:$M$34,27,FALSE)</f>
        <v>0</v>
      </c>
      <c r="O46" s="84">
        <f t="shared" si="11"/>
        <v>0</v>
      </c>
      <c r="P46" s="96">
        <f>HLOOKUP($C46,'Backend (nicht ändern)'!$H$2:$M$34,28,FALSE)</f>
        <v>0</v>
      </c>
      <c r="Q46" s="84">
        <f t="shared" si="12"/>
        <v>0</v>
      </c>
      <c r="R46" s="96">
        <f>HLOOKUP($C46,'Backend (nicht ändern)'!$H$2:$M$34,29,FALSE)</f>
        <v>0</v>
      </c>
      <c r="S46" s="84">
        <f t="shared" si="13"/>
        <v>0</v>
      </c>
      <c r="T46" s="6"/>
      <c r="U46" s="93"/>
      <c r="V46" s="76"/>
      <c r="W46" s="77"/>
      <c r="X46" s="87"/>
      <c r="Y46" s="93"/>
      <c r="Z46" s="76"/>
      <c r="AA46" s="77"/>
      <c r="AB46" s="87"/>
      <c r="AC46" s="93"/>
      <c r="AD46" s="76"/>
      <c r="AE46" s="77"/>
      <c r="AF46" s="87"/>
      <c r="AG46" s="93"/>
      <c r="AI46" s="76"/>
      <c r="AJ46" s="77"/>
      <c r="AK46" s="87"/>
      <c r="AL46" s="93"/>
    </row>
    <row r="47" spans="1:38" x14ac:dyDescent="0.2">
      <c r="A47" s="6"/>
      <c r="B47" s="72"/>
      <c r="C47" s="70" t="s">
        <v>122</v>
      </c>
      <c r="D47" s="71">
        <v>0.83333333333333304</v>
      </c>
      <c r="E47" s="82">
        <v>0</v>
      </c>
      <c r="F47" s="96">
        <f>HLOOKUP($C47,'Backend (nicht ändern)'!$H$2:$M$34,32,FALSE)</f>
        <v>0</v>
      </c>
      <c r="G47" s="84">
        <f t="shared" si="8"/>
        <v>0</v>
      </c>
      <c r="H47" s="96">
        <f>HLOOKUP($C47,'Backend (nicht ändern)'!$H$2:$M$34,24,FALSE)</f>
        <v>0</v>
      </c>
      <c r="I47" s="84">
        <f t="shared" si="14"/>
        <v>0</v>
      </c>
      <c r="J47" s="96">
        <f>HLOOKUP($C47,'Backend (nicht ändern)'!$H$2:$M$34,25,FALSE)</f>
        <v>0</v>
      </c>
      <c r="K47" s="84">
        <f t="shared" si="9"/>
        <v>0</v>
      </c>
      <c r="L47" s="96">
        <f>HLOOKUP($C47,'Backend (nicht ändern)'!$H$2:$M$34,26,FALSE)</f>
        <v>0</v>
      </c>
      <c r="M47" s="84">
        <f t="shared" si="10"/>
        <v>0</v>
      </c>
      <c r="N47" s="96">
        <f>HLOOKUP($C47,'Backend (nicht ändern)'!$H$2:$M$34,27,FALSE)</f>
        <v>0</v>
      </c>
      <c r="O47" s="84">
        <f t="shared" si="11"/>
        <v>0</v>
      </c>
      <c r="P47" s="96">
        <f>HLOOKUP($C47,'Backend (nicht ändern)'!$H$2:$M$34,28,FALSE)</f>
        <v>0</v>
      </c>
      <c r="Q47" s="84">
        <f t="shared" si="12"/>
        <v>0</v>
      </c>
      <c r="R47" s="96">
        <f>HLOOKUP($C47,'Backend (nicht ändern)'!$H$2:$M$34,29,FALSE)</f>
        <v>0</v>
      </c>
      <c r="S47" s="84">
        <f t="shared" si="13"/>
        <v>0</v>
      </c>
      <c r="T47" s="6"/>
      <c r="U47" s="93"/>
      <c r="V47" s="76"/>
      <c r="W47" s="77"/>
      <c r="X47" s="87"/>
      <c r="Y47" s="93"/>
      <c r="Z47" s="76"/>
      <c r="AA47" s="77"/>
      <c r="AB47" s="87"/>
      <c r="AC47" s="93"/>
      <c r="AD47" s="76"/>
      <c r="AE47" s="77"/>
      <c r="AF47" s="87"/>
      <c r="AG47" s="93"/>
      <c r="AI47" s="76"/>
      <c r="AJ47" s="77"/>
      <c r="AK47" s="87"/>
      <c r="AL47" s="93"/>
    </row>
    <row r="48" spans="1:38" x14ac:dyDescent="0.2">
      <c r="A48" s="6"/>
      <c r="B48" s="72"/>
      <c r="C48" s="70" t="s">
        <v>122</v>
      </c>
      <c r="D48" s="71">
        <v>0.875</v>
      </c>
      <c r="E48" s="82">
        <v>0</v>
      </c>
      <c r="F48" s="96">
        <f>HLOOKUP($C48,'Backend (nicht ändern)'!$H$2:$M$34,32,FALSE)</f>
        <v>0</v>
      </c>
      <c r="G48" s="84">
        <f t="shared" si="8"/>
        <v>0</v>
      </c>
      <c r="H48" s="96">
        <f>HLOOKUP($C48,'Backend (nicht ändern)'!$H$2:$M$34,24,FALSE)</f>
        <v>0</v>
      </c>
      <c r="I48" s="84">
        <f t="shared" si="14"/>
        <v>0</v>
      </c>
      <c r="J48" s="96">
        <f>HLOOKUP($C48,'Backend (nicht ändern)'!$H$2:$M$34,25,FALSE)</f>
        <v>0</v>
      </c>
      <c r="K48" s="84">
        <f t="shared" si="9"/>
        <v>0</v>
      </c>
      <c r="L48" s="96">
        <f>HLOOKUP($C48,'Backend (nicht ändern)'!$H$2:$M$34,26,FALSE)</f>
        <v>0</v>
      </c>
      <c r="M48" s="84">
        <f t="shared" si="10"/>
        <v>0</v>
      </c>
      <c r="N48" s="96">
        <f>HLOOKUP($C48,'Backend (nicht ändern)'!$H$2:$M$34,27,FALSE)</f>
        <v>0</v>
      </c>
      <c r="O48" s="84">
        <f t="shared" si="11"/>
        <v>0</v>
      </c>
      <c r="P48" s="96">
        <f>HLOOKUP($C48,'Backend (nicht ändern)'!$H$2:$M$34,28,FALSE)</f>
        <v>0</v>
      </c>
      <c r="Q48" s="84">
        <f t="shared" si="12"/>
        <v>0</v>
      </c>
      <c r="R48" s="96">
        <f>HLOOKUP($C48,'Backend (nicht ändern)'!$H$2:$M$34,29,FALSE)</f>
        <v>0</v>
      </c>
      <c r="S48" s="84">
        <f t="shared" si="13"/>
        <v>0</v>
      </c>
      <c r="T48" s="6"/>
      <c r="U48" s="93"/>
      <c r="V48" s="76"/>
      <c r="W48" s="77"/>
      <c r="X48" s="87"/>
      <c r="Y48" s="93"/>
      <c r="Z48" s="76"/>
      <c r="AA48" s="77"/>
      <c r="AB48" s="87"/>
      <c r="AC48" s="93"/>
      <c r="AD48" s="76"/>
      <c r="AE48" s="77"/>
      <c r="AF48" s="87"/>
      <c r="AG48" s="93"/>
      <c r="AI48" s="76"/>
      <c r="AJ48" s="77"/>
      <c r="AK48" s="87"/>
      <c r="AL48" s="93"/>
    </row>
    <row r="49" spans="1:38" x14ac:dyDescent="0.2">
      <c r="A49" s="6"/>
      <c r="B49" s="72"/>
      <c r="C49" s="70" t="s">
        <v>122</v>
      </c>
      <c r="D49" s="71">
        <v>0.91666666666666596</v>
      </c>
      <c r="E49" s="82">
        <v>0</v>
      </c>
      <c r="F49" s="96">
        <f>HLOOKUP($C49,'Backend (nicht ändern)'!$H$2:$M$34,32,FALSE)</f>
        <v>0</v>
      </c>
      <c r="G49" s="84">
        <f t="shared" si="8"/>
        <v>0</v>
      </c>
      <c r="H49" s="96">
        <f>HLOOKUP($C49,'Backend (nicht ändern)'!$H$2:$M$34,24,FALSE)</f>
        <v>0</v>
      </c>
      <c r="I49" s="84">
        <f t="shared" si="14"/>
        <v>0</v>
      </c>
      <c r="J49" s="96">
        <f>HLOOKUP($C49,'Backend (nicht ändern)'!$H$2:$M$34,25,FALSE)</f>
        <v>0</v>
      </c>
      <c r="K49" s="84">
        <f t="shared" si="9"/>
        <v>0</v>
      </c>
      <c r="L49" s="96">
        <f>HLOOKUP($C49,'Backend (nicht ändern)'!$H$2:$M$34,26,FALSE)</f>
        <v>0</v>
      </c>
      <c r="M49" s="84">
        <f t="shared" si="10"/>
        <v>0</v>
      </c>
      <c r="N49" s="96">
        <f>HLOOKUP($C49,'Backend (nicht ändern)'!$H$2:$M$34,27,FALSE)</f>
        <v>0</v>
      </c>
      <c r="O49" s="84">
        <f t="shared" si="11"/>
        <v>0</v>
      </c>
      <c r="P49" s="96">
        <f>HLOOKUP($C49,'Backend (nicht ändern)'!$H$2:$M$34,28,FALSE)</f>
        <v>0</v>
      </c>
      <c r="Q49" s="84">
        <f t="shared" si="12"/>
        <v>0</v>
      </c>
      <c r="R49" s="96">
        <f>HLOOKUP($C49,'Backend (nicht ändern)'!$H$2:$M$34,29,FALSE)</f>
        <v>0</v>
      </c>
      <c r="S49" s="84">
        <f t="shared" si="13"/>
        <v>0</v>
      </c>
      <c r="T49" s="6"/>
      <c r="U49" s="93"/>
      <c r="V49" s="76"/>
      <c r="W49" s="77"/>
      <c r="X49" s="87"/>
      <c r="Y49" s="93"/>
      <c r="Z49" s="76"/>
      <c r="AA49" s="77"/>
      <c r="AB49" s="87"/>
      <c r="AC49" s="93"/>
      <c r="AD49" s="76"/>
      <c r="AE49" s="77"/>
      <c r="AF49" s="87"/>
      <c r="AG49" s="93"/>
      <c r="AI49" s="76"/>
      <c r="AJ49" s="77"/>
      <c r="AK49" s="87"/>
      <c r="AL49" s="93"/>
    </row>
    <row r="50" spans="1:38" ht="13.5" thickBot="1" x14ac:dyDescent="0.25">
      <c r="A50" s="6"/>
      <c r="B50" s="73"/>
      <c r="C50" s="70" t="s">
        <v>122</v>
      </c>
      <c r="D50" s="71">
        <v>0.95833333333333304</v>
      </c>
      <c r="E50" s="82">
        <v>0</v>
      </c>
      <c r="F50" s="96">
        <f>HLOOKUP($C50,'Backend (nicht ändern)'!$H$2:$M$34,32,FALSE)</f>
        <v>0</v>
      </c>
      <c r="G50" s="85">
        <f t="shared" si="8"/>
        <v>0</v>
      </c>
      <c r="H50" s="96">
        <f>HLOOKUP($C50,'Backend (nicht ändern)'!$H$2:$M$34,24,FALSE)</f>
        <v>0</v>
      </c>
      <c r="I50" s="85">
        <f t="shared" si="14"/>
        <v>0</v>
      </c>
      <c r="J50" s="96">
        <f>HLOOKUP($C50,'Backend (nicht ändern)'!$H$2:$M$34,25,FALSE)</f>
        <v>0</v>
      </c>
      <c r="K50" s="85">
        <f t="shared" si="9"/>
        <v>0</v>
      </c>
      <c r="L50" s="96">
        <f>HLOOKUP($C50,'Backend (nicht ändern)'!$H$2:$M$34,26,FALSE)</f>
        <v>0</v>
      </c>
      <c r="M50" s="85">
        <f t="shared" si="10"/>
        <v>0</v>
      </c>
      <c r="N50" s="96">
        <f>HLOOKUP($C50,'Backend (nicht ändern)'!$H$2:$M$34,27,FALSE)</f>
        <v>0</v>
      </c>
      <c r="O50" s="85">
        <f t="shared" si="11"/>
        <v>0</v>
      </c>
      <c r="P50" s="96">
        <f>HLOOKUP($C50,'Backend (nicht ändern)'!$H$2:$M$34,28,FALSE)</f>
        <v>0</v>
      </c>
      <c r="Q50" s="85">
        <f t="shared" si="12"/>
        <v>0</v>
      </c>
      <c r="R50" s="96">
        <f>HLOOKUP($C50,'Backend (nicht ändern)'!$H$2:$M$34,29,FALSE)</f>
        <v>0</v>
      </c>
      <c r="S50" s="85">
        <f t="shared" si="13"/>
        <v>0</v>
      </c>
      <c r="T50" s="6"/>
      <c r="U50" s="93"/>
      <c r="V50" s="76"/>
      <c r="W50" s="77" t="s">
        <v>113</v>
      </c>
      <c r="X50" s="87"/>
      <c r="Y50" s="93"/>
      <c r="Z50" s="76"/>
      <c r="AA50" s="77" t="s">
        <v>113</v>
      </c>
      <c r="AB50" s="87"/>
      <c r="AC50" s="93"/>
      <c r="AD50" s="76"/>
      <c r="AE50" s="77" t="s">
        <v>113</v>
      </c>
      <c r="AF50" s="87"/>
      <c r="AG50" s="93"/>
      <c r="AI50" s="76"/>
      <c r="AJ50" s="77" t="s">
        <v>113</v>
      </c>
      <c r="AK50" s="87"/>
      <c r="AL50" s="93"/>
    </row>
    <row r="51" spans="1:38" ht="13.5" thickBot="1" x14ac:dyDescent="0.25">
      <c r="A51" s="6"/>
      <c r="B51" s="13"/>
      <c r="C51" s="14"/>
      <c r="D51" s="14"/>
      <c r="E51" s="30" t="s">
        <v>51</v>
      </c>
      <c r="F51" s="34" cm="1">
        <f t="array" ref="F51">SUM(IF(ISNA(F32:F50)=FALSE,F32:F50))</f>
        <v>0</v>
      </c>
      <c r="G51" s="86" cm="1">
        <f t="array" ref="G51">SUM(IF(ISNA(G31:G50)=FALSE,G31:G50))</f>
        <v>0</v>
      </c>
      <c r="H51" s="34" cm="1">
        <f t="array" ref="H51">SUM(IF(ISNA(H32:H50)=FALSE,H32:H50))</f>
        <v>0</v>
      </c>
      <c r="I51" s="86" cm="1">
        <f t="array" ref="I51">SUM(IF(ISNA(I31:I50)=FALSE,I31:I50))</f>
        <v>0</v>
      </c>
      <c r="J51" s="34" cm="1">
        <f t="array" ref="J51">SUM(IF(ISNA(J32:J50)=FALSE,J32:J50))</f>
        <v>0</v>
      </c>
      <c r="K51" s="86" cm="1">
        <f t="array" ref="K51">SUM(IF(ISNA(K31:K50)=FALSE,K31:K50))</f>
        <v>0</v>
      </c>
      <c r="L51" s="34" cm="1">
        <f t="array" ref="L51">SUM(IF(ISNA(L32:L50)=FALSE,L32:L50))</f>
        <v>0</v>
      </c>
      <c r="M51" s="86" cm="1">
        <f t="array" ref="M51">SUM(IF(ISNA(M31:M50)=FALSE,M31:M50))</f>
        <v>0</v>
      </c>
      <c r="N51" s="34" cm="1">
        <f t="array" ref="N51">SUM(IF(ISNA(N32:N50)=FALSE,N32:N50))</f>
        <v>0</v>
      </c>
      <c r="O51" s="86" cm="1">
        <f t="array" ref="O51">SUM(IF(ISNA(O31:O50)=FALSE,O31:O50))</f>
        <v>0</v>
      </c>
      <c r="P51" s="34" cm="1">
        <f t="array" ref="P51">SUM(IF(ISNA(P32:P50)=FALSE,P32:P50))</f>
        <v>0</v>
      </c>
      <c r="Q51" s="86" cm="1">
        <f t="array" ref="Q51">SUM(IF(ISNA(Q31:Q50)=FALSE,Q31:Q50))</f>
        <v>0</v>
      </c>
      <c r="R51" s="34" cm="1">
        <f t="array" ref="R51">SUM(IF(ISNA(R32:R50)=FALSE,R32:R50))</f>
        <v>0</v>
      </c>
      <c r="S51" s="86" cm="1">
        <f t="array" ref="S51">SUM(IF(ISNA(S31:S50)=FALSE,S31:S50))</f>
        <v>0</v>
      </c>
      <c r="T51" s="6"/>
      <c r="U51" s="93"/>
      <c r="V51" s="57" t="s">
        <v>111</v>
      </c>
      <c r="W51" s="58"/>
      <c r="X51" s="88">
        <f>SUM(X7:X50)</f>
        <v>0</v>
      </c>
      <c r="Y51" s="93"/>
      <c r="Z51" s="57" t="s">
        <v>111</v>
      </c>
      <c r="AA51" s="58"/>
      <c r="AB51" s="88">
        <f>SUM(AB7:AB50)</f>
        <v>0</v>
      </c>
      <c r="AC51" s="93"/>
      <c r="AD51" s="57" t="s">
        <v>111</v>
      </c>
      <c r="AE51" s="58"/>
      <c r="AF51" s="88">
        <f>SUM(AF7:AF50)</f>
        <v>0</v>
      </c>
      <c r="AG51" s="93"/>
      <c r="AI51" s="57" t="s">
        <v>111</v>
      </c>
      <c r="AJ51" s="58"/>
      <c r="AK51" s="88">
        <f>SUM(AK7:AK50)</f>
        <v>0</v>
      </c>
      <c r="AL51" s="93"/>
    </row>
    <row r="52" spans="1:3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93"/>
      <c r="V52" s="6" t="s">
        <v>108</v>
      </c>
      <c r="W52" s="6"/>
      <c r="X52" s="6"/>
      <c r="Y52" s="93"/>
      <c r="Z52" s="6" t="s">
        <v>108</v>
      </c>
      <c r="AA52" s="6"/>
      <c r="AB52" s="6"/>
      <c r="AC52" s="93"/>
      <c r="AD52" s="6" t="s">
        <v>108</v>
      </c>
      <c r="AE52" s="6"/>
      <c r="AF52" s="6"/>
      <c r="AG52" s="93"/>
      <c r="AI52" s="6" t="s">
        <v>108</v>
      </c>
      <c r="AJ52" s="6"/>
      <c r="AK52" s="6"/>
      <c r="AL52" s="93"/>
    </row>
    <row r="53" spans="1:38" ht="13.5" thickBo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93"/>
      <c r="W53" s="6"/>
      <c r="X53" s="6"/>
      <c r="Y53" s="93"/>
      <c r="AA53" s="6"/>
      <c r="AB53" s="6"/>
      <c r="AC53" s="93"/>
      <c r="AE53" s="6"/>
      <c r="AF53" s="6"/>
      <c r="AG53" s="93"/>
      <c r="AJ53" s="93"/>
      <c r="AK53" s="93"/>
      <c r="AL53" s="93"/>
    </row>
    <row r="54" spans="1:38" ht="13.5" thickBot="1" x14ac:dyDescent="0.25">
      <c r="A54" s="6"/>
      <c r="B54" s="133" t="s">
        <v>125</v>
      </c>
      <c r="C54" s="134"/>
      <c r="D54" s="134"/>
      <c r="E54" s="135"/>
      <c r="F54" s="128">
        <v>46005</v>
      </c>
      <c r="G54" s="129"/>
      <c r="H54" s="46" t="s">
        <v>91</v>
      </c>
      <c r="I54" s="49" t="s">
        <v>86</v>
      </c>
      <c r="J54" s="49"/>
      <c r="K54" s="49"/>
      <c r="L54" s="49"/>
      <c r="M54" s="49"/>
      <c r="N54" s="49"/>
      <c r="O54" s="49"/>
      <c r="P54" s="50"/>
      <c r="Q54" s="6"/>
      <c r="R54" s="6"/>
      <c r="S54" s="6"/>
      <c r="T54" s="6"/>
      <c r="U54" s="93"/>
      <c r="V54" s="6"/>
      <c r="W54" s="6"/>
      <c r="X54" s="6"/>
      <c r="Y54" s="93"/>
      <c r="Z54" s="6"/>
      <c r="AA54" s="6"/>
      <c r="AB54" s="6"/>
      <c r="AC54" s="93"/>
      <c r="AD54" s="93"/>
      <c r="AE54" s="93"/>
      <c r="AF54" s="93"/>
      <c r="AG54" s="93"/>
      <c r="AH54" s="93"/>
      <c r="AI54" s="93"/>
      <c r="AJ54" s="93"/>
      <c r="AK54" s="93"/>
      <c r="AL54" s="93"/>
    </row>
    <row r="55" spans="1:38" ht="13.5" thickBot="1" x14ac:dyDescent="0.25">
      <c r="A55" s="6"/>
      <c r="B55" s="22" t="s">
        <v>0</v>
      </c>
      <c r="C55" s="32" t="s">
        <v>1</v>
      </c>
      <c r="D55" s="32" t="s">
        <v>41</v>
      </c>
      <c r="E55" s="23" t="s">
        <v>54</v>
      </c>
      <c r="F55" s="22" t="s">
        <v>43</v>
      </c>
      <c r="G55" s="16" t="s">
        <v>127</v>
      </c>
      <c r="H55" s="45" t="s">
        <v>87</v>
      </c>
      <c r="I55" s="51"/>
      <c r="J55" s="51"/>
      <c r="K55" s="52"/>
      <c r="L55" s="51"/>
      <c r="M55" s="51"/>
      <c r="N55" s="51"/>
      <c r="O55" s="51"/>
      <c r="P55" s="53"/>
      <c r="Q55" s="6"/>
      <c r="R55" s="6"/>
      <c r="S55" s="6"/>
      <c r="T55" s="6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</row>
    <row r="56" spans="1:38" x14ac:dyDescent="0.2">
      <c r="A56" s="6"/>
      <c r="B56" s="69"/>
      <c r="C56" s="70" t="s">
        <v>122</v>
      </c>
      <c r="D56" s="71">
        <v>0.20833333333333301</v>
      </c>
      <c r="E56" s="82">
        <v>0</v>
      </c>
      <c r="F56" s="96">
        <f>HLOOKUP($C56,'Backend (nicht ändern)'!$H$2:$M$34,33,FALSE)</f>
        <v>0</v>
      </c>
      <c r="G56" s="83">
        <f>$E56*F56</f>
        <v>0</v>
      </c>
      <c r="H56" s="43" t="s">
        <v>90</v>
      </c>
      <c r="I56" s="41"/>
      <c r="J56" s="40"/>
      <c r="K56" s="42"/>
      <c r="L56" s="6"/>
      <c r="M56" s="41"/>
      <c r="N56" s="6"/>
      <c r="O56" s="6"/>
      <c r="P56" s="6"/>
      <c r="Q56" s="6"/>
      <c r="R56" s="6"/>
      <c r="S56" s="6"/>
      <c r="T56" s="6"/>
    </row>
    <row r="57" spans="1:38" x14ac:dyDescent="0.2">
      <c r="A57" s="6"/>
      <c r="B57" s="72"/>
      <c r="C57" s="70" t="s">
        <v>122</v>
      </c>
      <c r="D57" s="71">
        <v>0.25</v>
      </c>
      <c r="E57" s="82">
        <v>0</v>
      </c>
      <c r="F57" s="96">
        <f>HLOOKUP($C57,'Backend (nicht ändern)'!$H$2:$M$34,33,FALSE)</f>
        <v>0</v>
      </c>
      <c r="G57" s="83">
        <f t="shared" ref="G57:G74" si="15">$E57*F57</f>
        <v>0</v>
      </c>
      <c r="H57" s="43" t="s">
        <v>90</v>
      </c>
      <c r="I57" s="41"/>
      <c r="J57" s="40"/>
      <c r="K57" s="42"/>
      <c r="L57" s="6"/>
      <c r="M57" s="41"/>
      <c r="N57" s="6"/>
      <c r="O57" s="6"/>
      <c r="P57" s="6"/>
      <c r="Q57" s="6"/>
      <c r="R57" s="6"/>
      <c r="S57" s="6"/>
      <c r="T57" s="6"/>
    </row>
    <row r="58" spans="1:38" x14ac:dyDescent="0.2">
      <c r="A58" s="6"/>
      <c r="B58" s="72"/>
      <c r="C58" s="70" t="s">
        <v>122</v>
      </c>
      <c r="D58" s="71">
        <v>0.29166666666666602</v>
      </c>
      <c r="E58" s="82">
        <v>0</v>
      </c>
      <c r="F58" s="96">
        <f>HLOOKUP($C58,'Backend (nicht ändern)'!$H$2:$M$34,33,FALSE)</f>
        <v>0</v>
      </c>
      <c r="G58" s="83">
        <f t="shared" si="15"/>
        <v>0</v>
      </c>
      <c r="H58" s="43" t="s">
        <v>90</v>
      </c>
      <c r="I58" s="41"/>
      <c r="J58" s="40"/>
      <c r="K58" s="42"/>
      <c r="L58" s="6"/>
      <c r="M58" s="41"/>
      <c r="N58" s="6"/>
      <c r="O58" s="6"/>
      <c r="P58" s="6"/>
      <c r="Q58" s="6"/>
      <c r="R58" s="6"/>
      <c r="S58" s="6"/>
      <c r="T58" s="6"/>
    </row>
    <row r="59" spans="1:38" x14ac:dyDescent="0.2">
      <c r="A59" s="6"/>
      <c r="B59" s="72"/>
      <c r="C59" s="70" t="s">
        <v>122</v>
      </c>
      <c r="D59" s="71">
        <v>0.33333333333333298</v>
      </c>
      <c r="E59" s="82">
        <v>0</v>
      </c>
      <c r="F59" s="96">
        <f>HLOOKUP($C59,'Backend (nicht ändern)'!$H$2:$M$34,33,FALSE)</f>
        <v>0</v>
      </c>
      <c r="G59" s="83">
        <f t="shared" si="15"/>
        <v>0</v>
      </c>
      <c r="H59" s="43" t="s">
        <v>90</v>
      </c>
      <c r="I59" s="41"/>
      <c r="J59" s="40"/>
      <c r="K59" s="42"/>
      <c r="L59" s="6"/>
      <c r="M59" s="41"/>
      <c r="N59" s="6"/>
      <c r="O59" s="6"/>
      <c r="P59" s="6"/>
      <c r="Q59" s="6"/>
      <c r="R59" s="6"/>
      <c r="S59" s="6"/>
      <c r="T59" s="6"/>
    </row>
    <row r="60" spans="1:38" x14ac:dyDescent="0.2">
      <c r="A60" s="6"/>
      <c r="B60" s="72"/>
      <c r="C60" s="70" t="s">
        <v>122</v>
      </c>
      <c r="D60" s="71">
        <v>0.375</v>
      </c>
      <c r="E60" s="82">
        <v>0</v>
      </c>
      <c r="F60" s="96">
        <f>HLOOKUP($C60,'Backend (nicht ändern)'!$H$2:$M$34,33,FALSE)</f>
        <v>0</v>
      </c>
      <c r="G60" s="83">
        <f t="shared" si="15"/>
        <v>0</v>
      </c>
      <c r="H60" s="43" t="s">
        <v>90</v>
      </c>
      <c r="I60" s="41"/>
      <c r="J60" s="40"/>
      <c r="K60" s="42"/>
      <c r="L60" s="6"/>
      <c r="M60" s="41"/>
      <c r="N60" s="6"/>
      <c r="O60" s="6"/>
      <c r="P60" s="6"/>
      <c r="Q60" s="6"/>
      <c r="R60" s="6"/>
      <c r="S60" s="6"/>
      <c r="T60" s="6"/>
    </row>
    <row r="61" spans="1:38" x14ac:dyDescent="0.2">
      <c r="A61" s="6"/>
      <c r="B61" s="72"/>
      <c r="C61" s="70" t="s">
        <v>122</v>
      </c>
      <c r="D61" s="71">
        <v>0.41666666666666602</v>
      </c>
      <c r="E61" s="82">
        <v>0</v>
      </c>
      <c r="F61" s="96">
        <f>HLOOKUP($C61,'Backend (nicht ändern)'!$H$2:$M$34,33,FALSE)</f>
        <v>0</v>
      </c>
      <c r="G61" s="83">
        <f t="shared" si="15"/>
        <v>0</v>
      </c>
      <c r="H61" s="43" t="s">
        <v>90</v>
      </c>
      <c r="I61" s="41"/>
      <c r="J61" s="40"/>
      <c r="K61" s="42"/>
      <c r="L61" s="6"/>
      <c r="M61" s="41"/>
      <c r="N61" s="6"/>
      <c r="O61" s="6"/>
      <c r="P61" s="6"/>
      <c r="Q61" s="6"/>
      <c r="R61" s="6"/>
      <c r="S61" s="6"/>
      <c r="T61" s="6"/>
    </row>
    <row r="62" spans="1:38" x14ac:dyDescent="0.2">
      <c r="A62" s="6"/>
      <c r="B62" s="72"/>
      <c r="C62" s="70" t="s">
        <v>122</v>
      </c>
      <c r="D62" s="71">
        <v>0.45833333333333298</v>
      </c>
      <c r="E62" s="82">
        <v>0</v>
      </c>
      <c r="F62" s="96">
        <f>HLOOKUP($C62,'Backend (nicht ändern)'!$H$2:$M$34,33,FALSE)</f>
        <v>0</v>
      </c>
      <c r="G62" s="83">
        <f t="shared" si="15"/>
        <v>0</v>
      </c>
      <c r="H62" s="43" t="s">
        <v>90</v>
      </c>
      <c r="I62" s="41"/>
      <c r="J62" s="40"/>
      <c r="K62" s="42"/>
      <c r="L62" s="6"/>
      <c r="M62" s="41"/>
      <c r="N62" s="6"/>
      <c r="O62" s="6"/>
      <c r="P62" s="6"/>
      <c r="Q62" s="6"/>
      <c r="R62" s="6"/>
      <c r="S62" s="6"/>
      <c r="T62" s="6"/>
    </row>
    <row r="63" spans="1:38" x14ac:dyDescent="0.2">
      <c r="A63" s="6"/>
      <c r="B63" s="72"/>
      <c r="C63" s="70" t="s">
        <v>122</v>
      </c>
      <c r="D63" s="71">
        <v>0.5</v>
      </c>
      <c r="E63" s="82">
        <v>0</v>
      </c>
      <c r="F63" s="96">
        <f>HLOOKUP($C63,'Backend (nicht ändern)'!$H$2:$M$34,33,FALSE)</f>
        <v>0</v>
      </c>
      <c r="G63" s="83">
        <f t="shared" si="15"/>
        <v>0</v>
      </c>
      <c r="H63" s="43" t="s">
        <v>90</v>
      </c>
      <c r="I63" s="41"/>
      <c r="J63" s="40"/>
      <c r="K63" s="42"/>
      <c r="L63" s="6"/>
      <c r="M63" s="41"/>
      <c r="N63" s="6"/>
      <c r="O63" s="6"/>
      <c r="P63" s="6"/>
      <c r="Q63" s="6"/>
      <c r="R63" s="6"/>
      <c r="S63" s="6"/>
      <c r="T63" s="6"/>
    </row>
    <row r="64" spans="1:38" x14ac:dyDescent="0.2">
      <c r="A64" s="6"/>
      <c r="B64" s="72"/>
      <c r="C64" s="70" t="s">
        <v>122</v>
      </c>
      <c r="D64" s="71">
        <v>0.54166666666666596</v>
      </c>
      <c r="E64" s="82">
        <v>0</v>
      </c>
      <c r="F64" s="96">
        <f>HLOOKUP($C64,'Backend (nicht ändern)'!$H$2:$M$34,33,FALSE)</f>
        <v>0</v>
      </c>
      <c r="G64" s="83">
        <f t="shared" si="15"/>
        <v>0</v>
      </c>
      <c r="H64" s="43" t="s">
        <v>90</v>
      </c>
      <c r="I64" s="41"/>
      <c r="J64" s="40"/>
      <c r="K64" s="42"/>
      <c r="L64" s="6"/>
      <c r="M64" s="41"/>
      <c r="N64" s="6"/>
      <c r="O64" s="6"/>
      <c r="P64" s="6"/>
      <c r="Q64" s="6"/>
      <c r="R64" s="6"/>
      <c r="S64" s="6"/>
      <c r="T64" s="6"/>
    </row>
    <row r="65" spans="1:20" x14ac:dyDescent="0.2">
      <c r="A65" s="6"/>
      <c r="B65" s="72"/>
      <c r="C65" s="70" t="s">
        <v>122</v>
      </c>
      <c r="D65" s="71">
        <v>0.58333333333333304</v>
      </c>
      <c r="E65" s="82">
        <v>0</v>
      </c>
      <c r="F65" s="96">
        <f>HLOOKUP($C65,'Backend (nicht ändern)'!$H$2:$M$34,33,FALSE)</f>
        <v>0</v>
      </c>
      <c r="G65" s="83">
        <f t="shared" si="15"/>
        <v>0</v>
      </c>
      <c r="H65" s="43" t="s">
        <v>90</v>
      </c>
      <c r="I65" s="41"/>
      <c r="J65" s="40"/>
      <c r="K65" s="42"/>
      <c r="L65" s="6"/>
      <c r="M65" s="41"/>
      <c r="N65" s="6"/>
      <c r="O65" s="6"/>
      <c r="P65" s="6"/>
      <c r="Q65" s="6"/>
      <c r="R65" s="6"/>
      <c r="S65" s="6"/>
      <c r="T65" s="6"/>
    </row>
    <row r="66" spans="1:20" x14ac:dyDescent="0.2">
      <c r="A66" s="6"/>
      <c r="B66" s="72"/>
      <c r="C66" s="70" t="s">
        <v>122</v>
      </c>
      <c r="D66" s="71">
        <v>0.625</v>
      </c>
      <c r="E66" s="82">
        <v>0</v>
      </c>
      <c r="F66" s="96">
        <f>HLOOKUP($C66,'Backend (nicht ändern)'!$H$2:$M$34,33,FALSE)</f>
        <v>0</v>
      </c>
      <c r="G66" s="83">
        <f t="shared" si="15"/>
        <v>0</v>
      </c>
      <c r="H66" s="43" t="s">
        <v>90</v>
      </c>
      <c r="I66" s="41"/>
      <c r="J66" s="40"/>
      <c r="K66" s="42"/>
      <c r="L66" s="6"/>
      <c r="M66" s="41"/>
      <c r="N66" s="6"/>
      <c r="O66" s="6"/>
      <c r="P66" s="6"/>
      <c r="Q66" s="6"/>
      <c r="R66" s="6"/>
      <c r="S66" s="6"/>
      <c r="T66" s="6"/>
    </row>
    <row r="67" spans="1:20" x14ac:dyDescent="0.2">
      <c r="A67" s="6"/>
      <c r="B67" s="72"/>
      <c r="C67" s="70" t="s">
        <v>122</v>
      </c>
      <c r="D67" s="71">
        <v>0.66666666666666596</v>
      </c>
      <c r="E67" s="82">
        <v>0</v>
      </c>
      <c r="F67" s="96">
        <f>HLOOKUP($C67,'Backend (nicht ändern)'!$H$2:$M$34,33,FALSE)</f>
        <v>0</v>
      </c>
      <c r="G67" s="83">
        <f t="shared" si="15"/>
        <v>0</v>
      </c>
      <c r="H67" s="43" t="s">
        <v>90</v>
      </c>
      <c r="I67" s="41"/>
      <c r="J67" s="40"/>
      <c r="K67" s="42"/>
      <c r="L67" s="6"/>
      <c r="M67" s="41"/>
      <c r="N67" s="6"/>
      <c r="O67" s="6"/>
      <c r="P67" s="6"/>
      <c r="Q67" s="6"/>
      <c r="R67" s="6"/>
      <c r="S67" s="6"/>
      <c r="T67" s="6"/>
    </row>
    <row r="68" spans="1:20" x14ac:dyDescent="0.2">
      <c r="A68" s="6"/>
      <c r="B68" s="72"/>
      <c r="C68" s="70" t="s">
        <v>122</v>
      </c>
      <c r="D68" s="71">
        <v>0.70833333333333304</v>
      </c>
      <c r="E68" s="82">
        <v>0</v>
      </c>
      <c r="F68" s="96">
        <f>HLOOKUP($C68,'Backend (nicht ändern)'!$H$2:$M$34,33,FALSE)</f>
        <v>0</v>
      </c>
      <c r="G68" s="83">
        <f t="shared" si="15"/>
        <v>0</v>
      </c>
      <c r="H68" s="43" t="s">
        <v>90</v>
      </c>
      <c r="I68" s="41"/>
      <c r="J68" s="40"/>
      <c r="K68" s="42"/>
      <c r="L68" s="6"/>
      <c r="M68" s="41"/>
      <c r="N68" s="6"/>
      <c r="O68" s="6"/>
      <c r="P68" s="6"/>
      <c r="Q68" s="6"/>
      <c r="R68" s="6"/>
      <c r="S68" s="6"/>
      <c r="T68" s="6"/>
    </row>
    <row r="69" spans="1:20" x14ac:dyDescent="0.2">
      <c r="A69" s="6"/>
      <c r="B69" s="72"/>
      <c r="C69" s="70" t="s">
        <v>122</v>
      </c>
      <c r="D69" s="71">
        <v>0.75</v>
      </c>
      <c r="E69" s="82">
        <v>0</v>
      </c>
      <c r="F69" s="96">
        <f>HLOOKUP($C69,'Backend (nicht ändern)'!$H$2:$M$34,33,FALSE)</f>
        <v>0</v>
      </c>
      <c r="G69" s="83">
        <f t="shared" si="15"/>
        <v>0</v>
      </c>
      <c r="H69" s="43" t="s">
        <v>90</v>
      </c>
      <c r="I69" s="41"/>
      <c r="J69" s="40"/>
      <c r="K69" s="42"/>
      <c r="L69" s="6"/>
      <c r="M69" s="41"/>
      <c r="N69" s="6"/>
      <c r="O69" s="6"/>
      <c r="P69" s="6"/>
      <c r="Q69" s="6"/>
      <c r="R69" s="6"/>
      <c r="S69" s="6"/>
      <c r="T69" s="6"/>
    </row>
    <row r="70" spans="1:20" x14ac:dyDescent="0.2">
      <c r="A70" s="6"/>
      <c r="B70" s="72"/>
      <c r="C70" s="70" t="s">
        <v>122</v>
      </c>
      <c r="D70" s="71">
        <v>0.79166666666666596</v>
      </c>
      <c r="E70" s="82">
        <v>0</v>
      </c>
      <c r="F70" s="96">
        <f>HLOOKUP($C70,'Backend (nicht ändern)'!$H$2:$M$34,33,FALSE)</f>
        <v>0</v>
      </c>
      <c r="G70" s="83">
        <f t="shared" si="15"/>
        <v>0</v>
      </c>
      <c r="H70" s="43" t="s">
        <v>90</v>
      </c>
      <c r="I70" s="41"/>
      <c r="J70" s="40"/>
      <c r="K70" s="42"/>
      <c r="L70" s="6"/>
      <c r="M70" s="41"/>
      <c r="N70" s="6"/>
      <c r="O70" s="6"/>
      <c r="P70" s="6"/>
      <c r="Q70" s="6"/>
      <c r="R70" s="6"/>
      <c r="S70" s="6"/>
      <c r="T70" s="6"/>
    </row>
    <row r="71" spans="1:20" x14ac:dyDescent="0.2">
      <c r="A71" s="6"/>
      <c r="B71" s="72"/>
      <c r="C71" s="70" t="s">
        <v>122</v>
      </c>
      <c r="D71" s="71">
        <v>0.83333333333333304</v>
      </c>
      <c r="E71" s="82">
        <v>0</v>
      </c>
      <c r="F71" s="96">
        <f>HLOOKUP($C71,'Backend (nicht ändern)'!$H$2:$M$34,33,FALSE)</f>
        <v>0</v>
      </c>
      <c r="G71" s="83">
        <f t="shared" si="15"/>
        <v>0</v>
      </c>
      <c r="H71" s="43" t="s">
        <v>90</v>
      </c>
      <c r="I71" s="41"/>
      <c r="J71" s="40"/>
      <c r="K71" s="42"/>
      <c r="L71" s="6"/>
      <c r="M71" s="41"/>
      <c r="N71" s="6"/>
      <c r="O71" s="6"/>
      <c r="P71" s="6"/>
      <c r="Q71" s="6"/>
      <c r="R71" s="6"/>
      <c r="S71" s="6"/>
      <c r="T71" s="6"/>
    </row>
    <row r="72" spans="1:20" x14ac:dyDescent="0.2">
      <c r="A72" s="6"/>
      <c r="B72" s="72"/>
      <c r="C72" s="70" t="s">
        <v>122</v>
      </c>
      <c r="D72" s="71">
        <v>0.875</v>
      </c>
      <c r="E72" s="82">
        <v>0</v>
      </c>
      <c r="F72" s="96">
        <f>HLOOKUP($C72,'Backend (nicht ändern)'!$H$2:$M$34,33,FALSE)</f>
        <v>0</v>
      </c>
      <c r="G72" s="83">
        <f t="shared" si="15"/>
        <v>0</v>
      </c>
      <c r="H72" s="43" t="s">
        <v>90</v>
      </c>
      <c r="I72" s="41"/>
      <c r="J72" s="40"/>
      <c r="K72" s="42"/>
      <c r="L72" s="6"/>
      <c r="M72" s="41"/>
      <c r="N72" s="6"/>
      <c r="O72" s="6"/>
      <c r="P72" s="6"/>
      <c r="Q72" s="6"/>
      <c r="R72" s="6"/>
      <c r="S72" s="6"/>
      <c r="T72" s="6"/>
    </row>
    <row r="73" spans="1:20" x14ac:dyDescent="0.2">
      <c r="A73" s="6"/>
      <c r="B73" s="72"/>
      <c r="C73" s="70" t="s">
        <v>122</v>
      </c>
      <c r="D73" s="71">
        <v>0.91666666666666596</v>
      </c>
      <c r="E73" s="82">
        <v>0</v>
      </c>
      <c r="F73" s="96">
        <f>HLOOKUP($C73,'Backend (nicht ändern)'!$H$2:$M$34,33,FALSE)</f>
        <v>0</v>
      </c>
      <c r="G73" s="83">
        <f t="shared" si="15"/>
        <v>0</v>
      </c>
      <c r="H73" s="43" t="s">
        <v>90</v>
      </c>
      <c r="I73" s="41"/>
      <c r="J73" s="40"/>
      <c r="K73" s="42"/>
      <c r="L73" s="6"/>
      <c r="M73" s="41"/>
      <c r="N73" s="6"/>
      <c r="O73" s="6"/>
      <c r="P73" s="6"/>
      <c r="Q73" s="6"/>
      <c r="R73" s="6"/>
      <c r="S73" s="6"/>
      <c r="T73" s="6"/>
    </row>
    <row r="74" spans="1:20" ht="13.5" thickBot="1" x14ac:dyDescent="0.25">
      <c r="A74" s="6"/>
      <c r="B74" s="73"/>
      <c r="C74" s="70" t="s">
        <v>122</v>
      </c>
      <c r="D74" s="71">
        <v>0.95833333333333304</v>
      </c>
      <c r="E74" s="82">
        <v>0</v>
      </c>
      <c r="F74" s="96">
        <f>HLOOKUP($C74,'Backend (nicht ändern)'!$H$2:$M$34,33,FALSE)</f>
        <v>0</v>
      </c>
      <c r="G74" s="83">
        <f t="shared" si="15"/>
        <v>0</v>
      </c>
      <c r="H74" s="43" t="s">
        <v>90</v>
      </c>
      <c r="I74" s="41"/>
      <c r="J74" s="40"/>
      <c r="K74" s="42"/>
      <c r="L74" s="6"/>
      <c r="M74" s="41"/>
      <c r="N74" s="6"/>
      <c r="O74" s="6"/>
      <c r="P74" s="6"/>
      <c r="Q74" s="6"/>
      <c r="R74" s="6"/>
      <c r="S74" s="6"/>
      <c r="T74" s="6"/>
    </row>
    <row r="75" spans="1:20" ht="13.5" thickBot="1" x14ac:dyDescent="0.25">
      <c r="A75" s="6"/>
      <c r="B75" s="13"/>
      <c r="C75" s="14"/>
      <c r="D75" s="14"/>
      <c r="E75" s="30" t="s">
        <v>51</v>
      </c>
      <c r="F75" s="34" cm="1">
        <f t="array" ref="F75">SUM(IF(ISNA(F56:F74)=FALSE,F56:F74))</f>
        <v>0</v>
      </c>
      <c r="G75" s="86" cm="1">
        <f t="array" ref="G75">SUM(IF(ISNA(G56:G74)=FALSE,G56:G74))</f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</sheetData>
  <mergeCells count="38">
    <mergeCell ref="AE3:AF4"/>
    <mergeCell ref="AI3:AI4"/>
    <mergeCell ref="AJ3:AK4"/>
    <mergeCell ref="V5:V6"/>
    <mergeCell ref="W5:W6"/>
    <mergeCell ref="X5:X6"/>
    <mergeCell ref="Z5:Z6"/>
    <mergeCell ref="AA5:AA6"/>
    <mergeCell ref="AB5:AB6"/>
    <mergeCell ref="AD5:AD6"/>
    <mergeCell ref="AE5:AE6"/>
    <mergeCell ref="AF5:AF6"/>
    <mergeCell ref="AI5:AI6"/>
    <mergeCell ref="AJ5:AJ6"/>
    <mergeCell ref="AK5:AK6"/>
    <mergeCell ref="V3:V4"/>
    <mergeCell ref="W3:X4"/>
    <mergeCell ref="Z3:Z4"/>
    <mergeCell ref="AA3:AB4"/>
    <mergeCell ref="AD3:AD4"/>
    <mergeCell ref="R30:S30"/>
    <mergeCell ref="B54:E54"/>
    <mergeCell ref="F54:G54"/>
    <mergeCell ref="N6:O6"/>
    <mergeCell ref="P6:Q6"/>
    <mergeCell ref="B30:E30"/>
    <mergeCell ref="F30:G30"/>
    <mergeCell ref="H30:I30"/>
    <mergeCell ref="J30:K30"/>
    <mergeCell ref="L30:M30"/>
    <mergeCell ref="N30:O30"/>
    <mergeCell ref="P30:Q30"/>
    <mergeCell ref="L6:M6"/>
    <mergeCell ref="D2:E2"/>
    <mergeCell ref="B6:E6"/>
    <mergeCell ref="F6:G6"/>
    <mergeCell ref="H6:I6"/>
    <mergeCell ref="J6:K6"/>
  </mergeCells>
  <dataValidations disablePrompts="1" count="1">
    <dataValidation type="decimal" allowBlank="1" showInputMessage="1" showErrorMessage="1" sqref="E8:E26 E32:E50 AK51 AF51 AB51 X51 E56:E74" xr:uid="{A4D85A4B-18D0-41AE-8B36-B76D2F2ED0C0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8" man="1"/>
  </rowBreaks>
  <colBreaks count="1" manualBreakCount="1">
    <brk id="20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54E8A5FF-AEEF-4588-86A8-2467AFEDB54F}">
          <x14:formula1>
            <xm:f>'Backend (nicht ändern)'!$D$37:$D$39</xm:f>
          </x14:formula1>
          <xm:sqref>H56:H74</xm:sqref>
        </x14:dataValidation>
        <x14:dataValidation type="list" allowBlank="1" showInputMessage="1" xr:uid="{6B91650B-1D41-4C5A-A171-49132CE7E308}">
          <x14:formula1>
            <xm:f>'Backend (nicht ändern)'!$H$2:$M$2</xm:f>
          </x14:formula1>
          <xm:sqref>C32:C50 C8:C26 C56:C74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CEBA-36A1-49F6-BC99-D22288C3F3B4}">
  <sheetPr>
    <tabColor theme="1"/>
  </sheetPr>
  <dimension ref="A1:O54"/>
  <sheetViews>
    <sheetView topLeftCell="A34" zoomScale="115" zoomScaleNormal="115" workbookViewId="0">
      <selection activeCell="E54" sqref="E54"/>
    </sheetView>
  </sheetViews>
  <sheetFormatPr baseColWidth="10" defaultRowHeight="14.25" outlineLevelRow="1" x14ac:dyDescent="0.2"/>
  <cols>
    <col min="1" max="1" width="13.75" customWidth="1"/>
    <col min="2" max="2" width="10" customWidth="1"/>
    <col min="3" max="3" width="9" customWidth="1"/>
    <col min="4" max="4" width="9.5" customWidth="1"/>
    <col min="5" max="5" width="18" customWidth="1"/>
    <col min="6" max="7" width="16.75" customWidth="1"/>
    <col min="10" max="10" width="15.125" customWidth="1"/>
    <col min="11" max="11" width="19.375" customWidth="1"/>
  </cols>
  <sheetData>
    <row r="1" spans="1:15" ht="15" x14ac:dyDescent="0.25">
      <c r="B1" s="150" t="s">
        <v>12</v>
      </c>
      <c r="C1" s="150"/>
      <c r="D1" s="150"/>
      <c r="E1" s="150"/>
      <c r="F1" s="150"/>
      <c r="G1" s="3"/>
      <c r="H1" s="150" t="s">
        <v>45</v>
      </c>
      <c r="I1" s="150"/>
      <c r="J1" s="150"/>
      <c r="K1" s="150"/>
      <c r="L1" s="150"/>
      <c r="M1" s="3"/>
      <c r="N1" s="2"/>
    </row>
    <row r="2" spans="1:15" ht="15" x14ac:dyDescent="0.25">
      <c r="A2" s="1" t="s">
        <v>5</v>
      </c>
      <c r="B2" t="s">
        <v>39</v>
      </c>
      <c r="C2" t="s">
        <v>40</v>
      </c>
      <c r="D2" t="s">
        <v>35</v>
      </c>
      <c r="E2" s="1" t="s">
        <v>44</v>
      </c>
      <c r="F2" s="1" t="s">
        <v>47</v>
      </c>
      <c r="G2" s="1"/>
      <c r="H2" s="1" t="s">
        <v>39</v>
      </c>
      <c r="I2" s="1" t="s">
        <v>40</v>
      </c>
      <c r="J2" s="1" t="s">
        <v>35</v>
      </c>
      <c r="K2" s="1" t="s">
        <v>44</v>
      </c>
      <c r="L2" s="1" t="s">
        <v>46</v>
      </c>
      <c r="M2" s="1" t="s">
        <v>122</v>
      </c>
      <c r="O2" s="2">
        <v>1</v>
      </c>
    </row>
    <row r="3" spans="1:15" ht="15" x14ac:dyDescent="0.25">
      <c r="A3" s="63" t="s">
        <v>11</v>
      </c>
      <c r="B3" s="63">
        <v>0</v>
      </c>
      <c r="C3" s="63">
        <v>0</v>
      </c>
      <c r="D3" s="63">
        <v>0</v>
      </c>
      <c r="E3" s="63">
        <f>D3+C3</f>
        <v>0</v>
      </c>
      <c r="F3" s="63">
        <f>SUM(B3:D3)</f>
        <v>0</v>
      </c>
      <c r="G3" s="63"/>
      <c r="H3" s="63">
        <v>0</v>
      </c>
      <c r="I3" s="63">
        <v>0</v>
      </c>
      <c r="J3" s="63">
        <v>0</v>
      </c>
      <c r="K3" s="63">
        <v>0</v>
      </c>
      <c r="L3" s="63">
        <f>SUM(H3:J3)</f>
        <v>0</v>
      </c>
      <c r="M3" s="65">
        <v>0</v>
      </c>
      <c r="O3" s="2">
        <v>2</v>
      </c>
    </row>
    <row r="4" spans="1:15" ht="15" x14ac:dyDescent="0.25">
      <c r="A4" s="63" t="s">
        <v>10</v>
      </c>
      <c r="B4" s="63">
        <v>253</v>
      </c>
      <c r="C4" s="63">
        <v>50</v>
      </c>
      <c r="D4" s="63">
        <v>62</v>
      </c>
      <c r="E4" s="63">
        <f>D4+C4</f>
        <v>112</v>
      </c>
      <c r="F4" s="63">
        <f t="shared" ref="F4:F30" si="0">SUM(B4:D4)</f>
        <v>365</v>
      </c>
      <c r="G4" s="63"/>
      <c r="H4" s="64">
        <f>B4/12</f>
        <v>21</v>
      </c>
      <c r="I4" s="64">
        <f t="shared" ref="I4:J4" si="1">C4/12</f>
        <v>4</v>
      </c>
      <c r="J4" s="64">
        <f t="shared" si="1"/>
        <v>5</v>
      </c>
      <c r="K4" s="63">
        <f>J4+I4</f>
        <v>9</v>
      </c>
      <c r="L4" s="63">
        <f>SUM(H4:J4)</f>
        <v>30</v>
      </c>
      <c r="M4" s="65">
        <v>0</v>
      </c>
      <c r="O4" s="2">
        <v>3</v>
      </c>
    </row>
    <row r="5" spans="1:15" ht="15" hidden="1" outlineLevel="1" x14ac:dyDescent="0.25">
      <c r="A5" s="4">
        <v>45270</v>
      </c>
      <c r="B5">
        <v>13</v>
      </c>
      <c r="C5">
        <v>3</v>
      </c>
      <c r="D5">
        <v>6</v>
      </c>
      <c r="E5">
        <f>D5+C5</f>
        <v>9</v>
      </c>
      <c r="F5">
        <f>SUM(B5:D5)</f>
        <v>22</v>
      </c>
      <c r="H5">
        <v>13</v>
      </c>
      <c r="I5">
        <v>3</v>
      </c>
      <c r="J5">
        <v>6</v>
      </c>
      <c r="K5">
        <f>J5+I5</f>
        <v>9</v>
      </c>
      <c r="L5">
        <f>SUM(H5:J5)</f>
        <v>22</v>
      </c>
      <c r="M5" s="65">
        <v>0</v>
      </c>
      <c r="O5" s="2">
        <v>4</v>
      </c>
    </row>
    <row r="6" spans="1:15" ht="15" hidden="1" outlineLevel="1" x14ac:dyDescent="0.25">
      <c r="A6" s="4">
        <v>45292</v>
      </c>
      <c r="B6">
        <v>251</v>
      </c>
      <c r="C6">
        <v>52</v>
      </c>
      <c r="D6">
        <v>63</v>
      </c>
      <c r="E6">
        <f t="shared" ref="E6:E31" si="2">D6+C6</f>
        <v>115</v>
      </c>
      <c r="F6">
        <f t="shared" si="0"/>
        <v>366</v>
      </c>
      <c r="H6">
        <v>22</v>
      </c>
      <c r="I6">
        <v>4</v>
      </c>
      <c r="J6">
        <v>5</v>
      </c>
      <c r="K6">
        <f t="shared" ref="K6:K31" si="3">J6+I6</f>
        <v>9</v>
      </c>
      <c r="L6">
        <f t="shared" ref="L6:L31" si="4">SUM(H6:J6)</f>
        <v>31</v>
      </c>
      <c r="M6" s="65">
        <v>0</v>
      </c>
      <c r="O6" s="2">
        <v>5</v>
      </c>
    </row>
    <row r="7" spans="1:15" ht="15" hidden="1" outlineLevel="1" x14ac:dyDescent="0.25">
      <c r="A7" s="4">
        <v>45323</v>
      </c>
      <c r="B7">
        <v>229</v>
      </c>
      <c r="C7">
        <v>48</v>
      </c>
      <c r="D7">
        <v>58</v>
      </c>
      <c r="E7">
        <f t="shared" si="2"/>
        <v>106</v>
      </c>
      <c r="F7">
        <f t="shared" si="0"/>
        <v>335</v>
      </c>
      <c r="H7">
        <v>21</v>
      </c>
      <c r="I7">
        <v>4</v>
      </c>
      <c r="J7">
        <v>4</v>
      </c>
      <c r="K7">
        <f t="shared" si="3"/>
        <v>8</v>
      </c>
      <c r="L7">
        <f t="shared" si="4"/>
        <v>29</v>
      </c>
      <c r="M7" s="65">
        <v>0</v>
      </c>
      <c r="O7" s="2">
        <v>6</v>
      </c>
    </row>
    <row r="8" spans="1:15" ht="15" hidden="1" outlineLevel="1" x14ac:dyDescent="0.25">
      <c r="A8" s="4">
        <v>45352</v>
      </c>
      <c r="B8">
        <v>208</v>
      </c>
      <c r="C8">
        <v>44</v>
      </c>
      <c r="D8">
        <v>54</v>
      </c>
      <c r="E8">
        <f t="shared" si="2"/>
        <v>98</v>
      </c>
      <c r="F8">
        <f t="shared" si="0"/>
        <v>306</v>
      </c>
      <c r="H8" s="1">
        <v>19</v>
      </c>
      <c r="I8">
        <v>5</v>
      </c>
      <c r="J8">
        <v>7</v>
      </c>
      <c r="K8">
        <f t="shared" si="3"/>
        <v>12</v>
      </c>
      <c r="L8">
        <f t="shared" si="4"/>
        <v>31</v>
      </c>
      <c r="M8" s="65">
        <v>0</v>
      </c>
      <c r="O8" s="2">
        <v>7</v>
      </c>
    </row>
    <row r="9" spans="1:15" ht="15" hidden="1" outlineLevel="1" x14ac:dyDescent="0.25">
      <c r="A9" s="4">
        <v>45383</v>
      </c>
      <c r="B9">
        <v>189</v>
      </c>
      <c r="C9">
        <v>39</v>
      </c>
      <c r="D9">
        <v>47</v>
      </c>
      <c r="E9">
        <f t="shared" si="2"/>
        <v>86</v>
      </c>
      <c r="F9">
        <f t="shared" si="0"/>
        <v>275</v>
      </c>
      <c r="H9" s="1">
        <v>21</v>
      </c>
      <c r="I9">
        <v>4</v>
      </c>
      <c r="J9">
        <v>5</v>
      </c>
      <c r="K9">
        <f t="shared" si="3"/>
        <v>9</v>
      </c>
      <c r="L9">
        <f t="shared" si="4"/>
        <v>30</v>
      </c>
      <c r="M9" s="65">
        <v>0</v>
      </c>
      <c r="O9" s="2">
        <v>8</v>
      </c>
    </row>
    <row r="10" spans="1:15" ht="15" hidden="1" outlineLevel="1" x14ac:dyDescent="0.25">
      <c r="A10" s="4">
        <v>45413</v>
      </c>
      <c r="B10">
        <v>168</v>
      </c>
      <c r="C10">
        <v>35</v>
      </c>
      <c r="D10">
        <v>42</v>
      </c>
      <c r="E10">
        <f t="shared" si="2"/>
        <v>77</v>
      </c>
      <c r="F10">
        <f t="shared" si="0"/>
        <v>245</v>
      </c>
      <c r="H10" s="1">
        <v>20</v>
      </c>
      <c r="I10" s="1">
        <v>4</v>
      </c>
      <c r="J10">
        <v>7</v>
      </c>
      <c r="K10">
        <f t="shared" si="3"/>
        <v>11</v>
      </c>
      <c r="L10">
        <f t="shared" si="4"/>
        <v>31</v>
      </c>
      <c r="M10" s="65">
        <v>0</v>
      </c>
      <c r="O10" s="2">
        <v>9</v>
      </c>
    </row>
    <row r="11" spans="1:15" ht="15" hidden="1" outlineLevel="1" x14ac:dyDescent="0.25">
      <c r="A11" s="59">
        <v>45444</v>
      </c>
      <c r="B11" s="60">
        <v>148</v>
      </c>
      <c r="C11" s="60">
        <v>31</v>
      </c>
      <c r="D11" s="60">
        <v>35</v>
      </c>
      <c r="E11" s="60">
        <f t="shared" si="2"/>
        <v>66</v>
      </c>
      <c r="F11" s="60">
        <f t="shared" si="0"/>
        <v>214</v>
      </c>
      <c r="G11" s="61" t="s">
        <v>69</v>
      </c>
      <c r="H11" s="62">
        <v>15</v>
      </c>
      <c r="I11" s="62">
        <v>3</v>
      </c>
      <c r="J11" s="60">
        <v>4</v>
      </c>
      <c r="K11" s="60">
        <f t="shared" si="3"/>
        <v>7</v>
      </c>
      <c r="L11" s="60">
        <f>SUM(H11:J11)</f>
        <v>22</v>
      </c>
      <c r="M11" s="65">
        <v>0</v>
      </c>
      <c r="N11" s="62" t="s">
        <v>71</v>
      </c>
      <c r="O11" s="2">
        <v>10</v>
      </c>
    </row>
    <row r="12" spans="1:15" ht="15" hidden="1" outlineLevel="1" x14ac:dyDescent="0.25">
      <c r="A12" s="4">
        <v>45474</v>
      </c>
      <c r="B12">
        <v>128</v>
      </c>
      <c r="C12">
        <v>26</v>
      </c>
      <c r="D12">
        <v>30</v>
      </c>
      <c r="E12">
        <f t="shared" si="2"/>
        <v>56</v>
      </c>
      <c r="F12">
        <f t="shared" si="0"/>
        <v>184</v>
      </c>
      <c r="H12" s="1">
        <v>23</v>
      </c>
      <c r="I12" s="1">
        <v>4</v>
      </c>
      <c r="J12">
        <v>4</v>
      </c>
      <c r="K12">
        <f t="shared" si="3"/>
        <v>8</v>
      </c>
      <c r="L12">
        <f t="shared" si="4"/>
        <v>31</v>
      </c>
      <c r="M12" s="65">
        <v>0</v>
      </c>
      <c r="O12" s="2">
        <v>11</v>
      </c>
    </row>
    <row r="13" spans="1:15" ht="15" hidden="1" outlineLevel="1" x14ac:dyDescent="0.25">
      <c r="A13" s="4">
        <v>45505</v>
      </c>
      <c r="B13">
        <v>105</v>
      </c>
      <c r="C13">
        <v>22</v>
      </c>
      <c r="D13">
        <v>26</v>
      </c>
      <c r="E13">
        <f t="shared" si="2"/>
        <v>48</v>
      </c>
      <c r="F13">
        <f t="shared" si="0"/>
        <v>153</v>
      </c>
      <c r="H13" s="1">
        <v>22</v>
      </c>
      <c r="I13" s="1">
        <v>5</v>
      </c>
      <c r="J13">
        <v>4</v>
      </c>
      <c r="K13">
        <f t="shared" si="3"/>
        <v>9</v>
      </c>
      <c r="L13">
        <f t="shared" si="4"/>
        <v>31</v>
      </c>
      <c r="M13" s="65">
        <v>0</v>
      </c>
      <c r="O13" s="2">
        <v>12</v>
      </c>
    </row>
    <row r="14" spans="1:15" ht="15" hidden="1" outlineLevel="1" x14ac:dyDescent="0.25">
      <c r="A14" s="4">
        <v>45536</v>
      </c>
      <c r="B14">
        <v>83</v>
      </c>
      <c r="C14">
        <v>17</v>
      </c>
      <c r="D14">
        <v>22</v>
      </c>
      <c r="E14">
        <f t="shared" si="2"/>
        <v>39</v>
      </c>
      <c r="F14">
        <f t="shared" si="0"/>
        <v>122</v>
      </c>
      <c r="H14" s="1">
        <v>21</v>
      </c>
      <c r="I14" s="1">
        <v>4</v>
      </c>
      <c r="J14">
        <v>5</v>
      </c>
      <c r="K14">
        <f t="shared" si="3"/>
        <v>9</v>
      </c>
      <c r="L14">
        <f t="shared" si="4"/>
        <v>30</v>
      </c>
      <c r="M14" s="65">
        <v>0</v>
      </c>
      <c r="O14" s="2">
        <v>13</v>
      </c>
    </row>
    <row r="15" spans="1:15" ht="15" hidden="1" outlineLevel="1" x14ac:dyDescent="0.25">
      <c r="A15" s="4">
        <v>45566</v>
      </c>
      <c r="B15">
        <v>62</v>
      </c>
      <c r="C15">
        <v>13</v>
      </c>
      <c r="D15">
        <v>17</v>
      </c>
      <c r="E15">
        <f t="shared" si="2"/>
        <v>30</v>
      </c>
      <c r="F15">
        <f t="shared" si="0"/>
        <v>92</v>
      </c>
      <c r="H15" s="1">
        <v>21</v>
      </c>
      <c r="I15" s="1">
        <v>4</v>
      </c>
      <c r="J15">
        <v>6</v>
      </c>
      <c r="K15">
        <f t="shared" si="3"/>
        <v>10</v>
      </c>
      <c r="L15">
        <f t="shared" si="4"/>
        <v>31</v>
      </c>
      <c r="M15" s="65">
        <v>0</v>
      </c>
      <c r="O15" s="2">
        <v>14</v>
      </c>
    </row>
    <row r="16" spans="1:15" ht="15" hidden="1" outlineLevel="1" x14ac:dyDescent="0.25">
      <c r="A16" s="4">
        <v>45597</v>
      </c>
      <c r="B16">
        <v>41</v>
      </c>
      <c r="C16">
        <v>9</v>
      </c>
      <c r="D16">
        <v>11</v>
      </c>
      <c r="E16">
        <f t="shared" si="2"/>
        <v>20</v>
      </c>
      <c r="F16">
        <f t="shared" si="0"/>
        <v>61</v>
      </c>
      <c r="H16" s="1">
        <v>21</v>
      </c>
      <c r="I16" s="1">
        <v>5</v>
      </c>
      <c r="J16">
        <v>4</v>
      </c>
      <c r="K16">
        <f>J16+I16</f>
        <v>9</v>
      </c>
      <c r="L16">
        <f t="shared" si="4"/>
        <v>30</v>
      </c>
      <c r="M16" s="65">
        <v>0</v>
      </c>
      <c r="O16" s="2">
        <v>15</v>
      </c>
    </row>
    <row r="17" spans="1:15" ht="15" hidden="1" outlineLevel="1" x14ac:dyDescent="0.25">
      <c r="A17" s="59">
        <v>45627</v>
      </c>
      <c r="B17" s="60">
        <v>20</v>
      </c>
      <c r="C17" s="60">
        <v>4</v>
      </c>
      <c r="D17" s="60">
        <v>7</v>
      </c>
      <c r="E17" s="60">
        <f t="shared" si="2"/>
        <v>11</v>
      </c>
      <c r="F17" s="60">
        <f t="shared" si="0"/>
        <v>31</v>
      </c>
      <c r="G17" s="61" t="s">
        <v>70</v>
      </c>
      <c r="H17" s="62">
        <v>10</v>
      </c>
      <c r="I17" s="62">
        <f>4-I18</f>
        <v>2</v>
      </c>
      <c r="J17" s="60">
        <v>2</v>
      </c>
      <c r="K17" s="60">
        <f>J17+I17</f>
        <v>4</v>
      </c>
      <c r="L17" s="60">
        <f>SUM(H17:J17)</f>
        <v>14</v>
      </c>
      <c r="M17" s="65">
        <v>0</v>
      </c>
      <c r="N17" s="60" t="s">
        <v>48</v>
      </c>
      <c r="O17" s="2">
        <v>16</v>
      </c>
    </row>
    <row r="18" spans="1:15" ht="15" hidden="1" outlineLevel="1" x14ac:dyDescent="0.25">
      <c r="A18" s="59">
        <v>45641</v>
      </c>
      <c r="B18" s="60">
        <v>10</v>
      </c>
      <c r="C18" s="60">
        <v>2</v>
      </c>
      <c r="D18" s="60">
        <v>3</v>
      </c>
      <c r="E18" s="60">
        <f t="shared" si="2"/>
        <v>5</v>
      </c>
      <c r="F18" s="60">
        <f t="shared" si="0"/>
        <v>15</v>
      </c>
      <c r="G18" s="61" t="s">
        <v>70</v>
      </c>
      <c r="H18" s="62">
        <v>10</v>
      </c>
      <c r="I18" s="62">
        <v>2</v>
      </c>
      <c r="J18" s="60">
        <v>5</v>
      </c>
      <c r="K18" s="60">
        <f t="shared" si="3"/>
        <v>7</v>
      </c>
      <c r="L18" s="60">
        <f>SUM(H18:J18)</f>
        <v>17</v>
      </c>
      <c r="M18" s="65">
        <v>0</v>
      </c>
      <c r="N18" s="62" t="s">
        <v>72</v>
      </c>
      <c r="O18" s="2">
        <v>17</v>
      </c>
    </row>
    <row r="19" spans="1:15" ht="15" collapsed="1" x14ac:dyDescent="0.25">
      <c r="A19" s="4">
        <v>45658</v>
      </c>
      <c r="B19">
        <v>251</v>
      </c>
      <c r="C19">
        <v>52</v>
      </c>
      <c r="D19">
        <v>62</v>
      </c>
      <c r="E19">
        <f t="shared" si="2"/>
        <v>114</v>
      </c>
      <c r="F19">
        <f>SUM(B19:D19)</f>
        <v>365</v>
      </c>
      <c r="H19">
        <v>22</v>
      </c>
      <c r="I19">
        <v>4</v>
      </c>
      <c r="J19">
        <v>5</v>
      </c>
      <c r="K19">
        <f>J19+I19</f>
        <v>9</v>
      </c>
      <c r="L19">
        <f t="shared" si="4"/>
        <v>31</v>
      </c>
      <c r="M19" s="65">
        <v>0</v>
      </c>
      <c r="O19" s="2">
        <v>18</v>
      </c>
    </row>
    <row r="20" spans="1:15" ht="15" x14ac:dyDescent="0.25">
      <c r="A20" s="4">
        <v>45689</v>
      </c>
      <c r="B20">
        <v>229</v>
      </c>
      <c r="C20">
        <v>48</v>
      </c>
      <c r="D20">
        <v>57</v>
      </c>
      <c r="E20">
        <f t="shared" si="2"/>
        <v>105</v>
      </c>
      <c r="F20">
        <f t="shared" si="0"/>
        <v>334</v>
      </c>
      <c r="H20">
        <v>20</v>
      </c>
      <c r="I20">
        <v>4</v>
      </c>
      <c r="J20">
        <v>4</v>
      </c>
      <c r="K20">
        <f>J20+I20</f>
        <v>8</v>
      </c>
      <c r="L20">
        <f t="shared" si="4"/>
        <v>28</v>
      </c>
      <c r="M20" s="65">
        <v>0</v>
      </c>
      <c r="O20" s="2">
        <v>19</v>
      </c>
    </row>
    <row r="21" spans="1:15" ht="15" x14ac:dyDescent="0.25">
      <c r="A21" s="4">
        <v>45717</v>
      </c>
      <c r="B21">
        <v>209</v>
      </c>
      <c r="C21">
        <v>44</v>
      </c>
      <c r="D21">
        <v>53</v>
      </c>
      <c r="E21">
        <f t="shared" si="2"/>
        <v>97</v>
      </c>
      <c r="F21">
        <f t="shared" si="0"/>
        <v>306</v>
      </c>
      <c r="H21">
        <v>21</v>
      </c>
      <c r="I21">
        <v>4</v>
      </c>
      <c r="J21">
        <v>6</v>
      </c>
      <c r="K21">
        <f t="shared" si="3"/>
        <v>10</v>
      </c>
      <c r="L21">
        <f t="shared" si="4"/>
        <v>31</v>
      </c>
      <c r="M21" s="65">
        <v>0</v>
      </c>
      <c r="O21" s="2">
        <v>20</v>
      </c>
    </row>
    <row r="22" spans="1:15" ht="15" x14ac:dyDescent="0.25">
      <c r="A22" s="4">
        <v>45748</v>
      </c>
      <c r="B22">
        <v>188</v>
      </c>
      <c r="C22">
        <v>39</v>
      </c>
      <c r="D22">
        <v>47</v>
      </c>
      <c r="E22">
        <f t="shared" si="2"/>
        <v>86</v>
      </c>
      <c r="F22">
        <f t="shared" si="0"/>
        <v>274</v>
      </c>
      <c r="H22">
        <v>20</v>
      </c>
      <c r="I22">
        <v>4</v>
      </c>
      <c r="J22">
        <v>6</v>
      </c>
      <c r="K22">
        <f t="shared" si="3"/>
        <v>10</v>
      </c>
      <c r="L22">
        <f t="shared" si="4"/>
        <v>30</v>
      </c>
      <c r="M22" s="65">
        <v>0</v>
      </c>
      <c r="O22" s="2">
        <v>21</v>
      </c>
    </row>
    <row r="23" spans="1:15" ht="15" x14ac:dyDescent="0.25">
      <c r="A23" s="4">
        <v>45778</v>
      </c>
      <c r="B23">
        <v>168</v>
      </c>
      <c r="C23">
        <v>35</v>
      </c>
      <c r="D23">
        <v>42</v>
      </c>
      <c r="E23">
        <f t="shared" si="2"/>
        <v>77</v>
      </c>
      <c r="F23">
        <f t="shared" si="0"/>
        <v>245</v>
      </c>
      <c r="H23">
        <v>20</v>
      </c>
      <c r="I23">
        <v>5</v>
      </c>
      <c r="J23">
        <v>6</v>
      </c>
      <c r="K23">
        <f>J23+I23</f>
        <v>11</v>
      </c>
      <c r="L23">
        <f t="shared" si="4"/>
        <v>31</v>
      </c>
      <c r="M23" s="65">
        <v>0</v>
      </c>
      <c r="O23" s="2">
        <v>22</v>
      </c>
    </row>
    <row r="24" spans="1:15" ht="15" x14ac:dyDescent="0.25">
      <c r="A24" s="59">
        <v>45809</v>
      </c>
      <c r="B24" s="60">
        <v>148</v>
      </c>
      <c r="C24" s="60">
        <v>30</v>
      </c>
      <c r="D24" s="60">
        <v>36</v>
      </c>
      <c r="E24" s="60">
        <f t="shared" si="2"/>
        <v>66</v>
      </c>
      <c r="F24" s="60">
        <f t="shared" si="0"/>
        <v>214</v>
      </c>
      <c r="G24" s="61" t="s">
        <v>116</v>
      </c>
      <c r="H24" s="60">
        <v>9</v>
      </c>
      <c r="I24" s="60">
        <v>2</v>
      </c>
      <c r="J24" s="60">
        <v>3</v>
      </c>
      <c r="K24" s="60">
        <f>J24+I24</f>
        <v>5</v>
      </c>
      <c r="L24" s="60">
        <f>SUM(H24:J24)</f>
        <v>14</v>
      </c>
      <c r="M24" s="65">
        <v>0</v>
      </c>
      <c r="N24" s="62" t="s">
        <v>114</v>
      </c>
      <c r="O24" s="2">
        <v>23</v>
      </c>
    </row>
    <row r="25" spans="1:15" ht="15" x14ac:dyDescent="0.25">
      <c r="A25" s="4">
        <v>45839</v>
      </c>
      <c r="B25">
        <v>128</v>
      </c>
      <c r="C25">
        <v>26</v>
      </c>
      <c r="D25">
        <v>30</v>
      </c>
      <c r="E25">
        <f t="shared" si="2"/>
        <v>56</v>
      </c>
      <c r="F25">
        <f t="shared" si="0"/>
        <v>184</v>
      </c>
      <c r="H25">
        <v>23</v>
      </c>
      <c r="I25">
        <v>4</v>
      </c>
      <c r="J25">
        <v>4</v>
      </c>
      <c r="K25">
        <f t="shared" si="3"/>
        <v>8</v>
      </c>
      <c r="L25">
        <f t="shared" si="4"/>
        <v>31</v>
      </c>
      <c r="M25" s="65">
        <v>0</v>
      </c>
      <c r="O25" s="2">
        <v>24</v>
      </c>
    </row>
    <row r="26" spans="1:15" ht="15" x14ac:dyDescent="0.25">
      <c r="A26" s="4">
        <v>45870</v>
      </c>
      <c r="B26">
        <v>105</v>
      </c>
      <c r="C26">
        <v>22</v>
      </c>
      <c r="D26">
        <v>26</v>
      </c>
      <c r="E26">
        <f t="shared" si="2"/>
        <v>48</v>
      </c>
      <c r="F26">
        <f t="shared" si="0"/>
        <v>153</v>
      </c>
      <c r="H26">
        <v>21</v>
      </c>
      <c r="I26">
        <v>5</v>
      </c>
      <c r="J26">
        <v>5</v>
      </c>
      <c r="K26">
        <f t="shared" si="3"/>
        <v>10</v>
      </c>
      <c r="L26">
        <f t="shared" si="4"/>
        <v>31</v>
      </c>
      <c r="M26" s="65">
        <v>0</v>
      </c>
      <c r="O26" s="2">
        <v>25</v>
      </c>
    </row>
    <row r="27" spans="1:15" ht="15" x14ac:dyDescent="0.25">
      <c r="A27" s="4">
        <v>45901</v>
      </c>
      <c r="B27">
        <v>84</v>
      </c>
      <c r="C27">
        <v>17</v>
      </c>
      <c r="D27">
        <v>21</v>
      </c>
      <c r="E27">
        <f t="shared" si="2"/>
        <v>38</v>
      </c>
      <c r="F27">
        <f t="shared" si="0"/>
        <v>122</v>
      </c>
      <c r="H27">
        <v>22</v>
      </c>
      <c r="I27">
        <v>4</v>
      </c>
      <c r="J27">
        <v>4</v>
      </c>
      <c r="K27">
        <f t="shared" si="3"/>
        <v>8</v>
      </c>
      <c r="L27">
        <f t="shared" si="4"/>
        <v>30</v>
      </c>
      <c r="M27" s="65">
        <v>0</v>
      </c>
      <c r="O27" s="2">
        <v>26</v>
      </c>
    </row>
    <row r="28" spans="1:15" ht="15" x14ac:dyDescent="0.25">
      <c r="A28" s="4">
        <v>45931</v>
      </c>
      <c r="B28">
        <v>62</v>
      </c>
      <c r="C28">
        <v>13</v>
      </c>
      <c r="D28">
        <v>17</v>
      </c>
      <c r="E28">
        <f t="shared" si="2"/>
        <v>30</v>
      </c>
      <c r="F28">
        <f t="shared" si="0"/>
        <v>92</v>
      </c>
      <c r="H28">
        <v>21</v>
      </c>
      <c r="I28">
        <v>4</v>
      </c>
      <c r="J28">
        <v>6</v>
      </c>
      <c r="K28">
        <f t="shared" si="3"/>
        <v>10</v>
      </c>
      <c r="L28">
        <f t="shared" si="4"/>
        <v>31</v>
      </c>
      <c r="M28" s="65">
        <v>0</v>
      </c>
      <c r="O28" s="2">
        <v>27</v>
      </c>
    </row>
    <row r="29" spans="1:15" ht="15" x14ac:dyDescent="0.25">
      <c r="A29" s="4">
        <v>45962</v>
      </c>
      <c r="B29">
        <v>41</v>
      </c>
      <c r="C29">
        <v>9</v>
      </c>
      <c r="D29">
        <v>11</v>
      </c>
      <c r="E29">
        <f t="shared" si="2"/>
        <v>20</v>
      </c>
      <c r="F29">
        <f t="shared" si="0"/>
        <v>61</v>
      </c>
      <c r="H29">
        <v>20</v>
      </c>
      <c r="I29">
        <v>5</v>
      </c>
      <c r="J29">
        <v>5</v>
      </c>
      <c r="K29">
        <f t="shared" si="3"/>
        <v>10</v>
      </c>
      <c r="L29">
        <f t="shared" si="4"/>
        <v>30</v>
      </c>
      <c r="M29" s="65">
        <v>0</v>
      </c>
      <c r="O29" s="2">
        <v>28</v>
      </c>
    </row>
    <row r="30" spans="1:15" ht="15" x14ac:dyDescent="0.25">
      <c r="A30" s="59">
        <v>45992</v>
      </c>
      <c r="B30" s="60">
        <v>21</v>
      </c>
      <c r="C30" s="60">
        <v>4</v>
      </c>
      <c r="D30" s="60">
        <v>6</v>
      </c>
      <c r="E30" s="60">
        <f t="shared" si="2"/>
        <v>10</v>
      </c>
      <c r="F30" s="60">
        <f t="shared" si="0"/>
        <v>31</v>
      </c>
      <c r="G30" s="61" t="s">
        <v>117</v>
      </c>
      <c r="H30" s="60">
        <v>10</v>
      </c>
      <c r="I30" s="60">
        <v>2</v>
      </c>
      <c r="J30" s="60">
        <v>1</v>
      </c>
      <c r="K30" s="60">
        <f t="shared" si="3"/>
        <v>3</v>
      </c>
      <c r="L30" s="60">
        <f t="shared" si="4"/>
        <v>13</v>
      </c>
      <c r="M30" s="65">
        <v>0</v>
      </c>
      <c r="N30" s="62" t="s">
        <v>118</v>
      </c>
      <c r="O30" s="2">
        <v>29</v>
      </c>
    </row>
    <row r="31" spans="1:15" ht="15" hidden="1" outlineLevel="1" x14ac:dyDescent="0.25">
      <c r="A31" s="4">
        <v>46023</v>
      </c>
      <c r="B31">
        <v>254</v>
      </c>
      <c r="C31">
        <v>52</v>
      </c>
      <c r="D31">
        <v>59</v>
      </c>
      <c r="E31">
        <f t="shared" si="2"/>
        <v>111</v>
      </c>
      <c r="F31">
        <f>SUM(B31:D31)</f>
        <v>365</v>
      </c>
      <c r="K31">
        <f t="shared" si="3"/>
        <v>0</v>
      </c>
      <c r="L31">
        <f t="shared" si="4"/>
        <v>0</v>
      </c>
      <c r="M31" s="65">
        <v>0</v>
      </c>
      <c r="O31" s="2">
        <v>30</v>
      </c>
    </row>
    <row r="32" spans="1:15" ht="15" hidden="1" outlineLevel="1" x14ac:dyDescent="0.25">
      <c r="A32" s="59">
        <v>45452</v>
      </c>
      <c r="B32" s="60">
        <v>143</v>
      </c>
      <c r="C32" s="60">
        <v>29</v>
      </c>
      <c r="D32" s="60">
        <v>34</v>
      </c>
      <c r="E32" s="60">
        <f t="shared" ref="E32" si="5">D32+C32</f>
        <v>63</v>
      </c>
      <c r="F32" s="60">
        <f t="shared" ref="F32" si="6">SUM(B32:D32)</f>
        <v>206</v>
      </c>
      <c r="G32" s="61" t="s">
        <v>69</v>
      </c>
      <c r="H32" s="60">
        <v>5</v>
      </c>
      <c r="I32" s="60">
        <v>2</v>
      </c>
      <c r="J32" s="60">
        <v>1</v>
      </c>
      <c r="K32" s="60">
        <f t="shared" ref="K32" si="7">J32+I32</f>
        <v>3</v>
      </c>
      <c r="L32" s="60">
        <f>SUM(H32:J32)</f>
        <v>8</v>
      </c>
      <c r="M32" s="65">
        <v>0</v>
      </c>
      <c r="N32" s="62" t="s">
        <v>68</v>
      </c>
      <c r="O32" s="2">
        <v>31</v>
      </c>
    </row>
    <row r="33" spans="1:15" ht="15" collapsed="1" x14ac:dyDescent="0.25">
      <c r="A33" s="59">
        <v>45823</v>
      </c>
      <c r="B33" s="60">
        <v>140</v>
      </c>
      <c r="C33" s="60">
        <v>28</v>
      </c>
      <c r="D33" s="60">
        <v>29</v>
      </c>
      <c r="E33" s="60">
        <f>D33+C33</f>
        <v>57</v>
      </c>
      <c r="F33" s="60">
        <f>SUM(B33:D33)</f>
        <v>197</v>
      </c>
      <c r="G33" s="61" t="s">
        <v>116</v>
      </c>
      <c r="H33" s="60">
        <v>11</v>
      </c>
      <c r="I33" s="60">
        <v>2</v>
      </c>
      <c r="J33" s="60">
        <v>3</v>
      </c>
      <c r="K33" s="60">
        <f>J33+I33</f>
        <v>5</v>
      </c>
      <c r="L33" s="60">
        <f>SUM(H33:J33)</f>
        <v>16</v>
      </c>
      <c r="M33" s="65">
        <v>0</v>
      </c>
      <c r="N33" s="62" t="s">
        <v>115</v>
      </c>
      <c r="O33" s="2">
        <v>32</v>
      </c>
    </row>
    <row r="34" spans="1:15" ht="15" x14ac:dyDescent="0.25">
      <c r="A34" s="59">
        <v>46005</v>
      </c>
      <c r="B34" s="60">
        <v>9</v>
      </c>
      <c r="C34" s="60">
        <v>2</v>
      </c>
      <c r="D34" s="60">
        <v>7</v>
      </c>
      <c r="E34" s="60">
        <f>D34+C34</f>
        <v>9</v>
      </c>
      <c r="F34" s="60">
        <f>SUM(B34:D34)</f>
        <v>18</v>
      </c>
      <c r="G34" s="61" t="s">
        <v>117</v>
      </c>
      <c r="H34" s="60">
        <v>9</v>
      </c>
      <c r="I34" s="60">
        <v>2</v>
      </c>
      <c r="J34" s="60">
        <v>7</v>
      </c>
      <c r="K34" s="60">
        <f>J34+I34</f>
        <v>9</v>
      </c>
      <c r="L34" s="60">
        <f>SUM(H34:J34)</f>
        <v>18</v>
      </c>
      <c r="M34" s="65">
        <v>0</v>
      </c>
      <c r="N34" s="62" t="s">
        <v>119</v>
      </c>
      <c r="O34" s="2">
        <v>33</v>
      </c>
    </row>
    <row r="35" spans="1:15" x14ac:dyDescent="0.2">
      <c r="H35">
        <f t="shared" ref="H35:K35" si="8">SUM(H19+H20+H21+H22+H23+H24+H25+H26+H27+H28+H29+H30+H33+H34)</f>
        <v>249</v>
      </c>
      <c r="I35">
        <f t="shared" si="8"/>
        <v>51</v>
      </c>
      <c r="J35">
        <f t="shared" si="8"/>
        <v>65</v>
      </c>
      <c r="K35">
        <f t="shared" si="8"/>
        <v>116</v>
      </c>
      <c r="L35">
        <f>SUM(L19+L20+L21+L22+L23+L24+L25+L26+L27+L28+L29+L30+L33+L34)</f>
        <v>365</v>
      </c>
    </row>
    <row r="36" spans="1:15" x14ac:dyDescent="0.2">
      <c r="G36" s="33"/>
      <c r="N36" s="1"/>
    </row>
    <row r="37" spans="1:15" x14ac:dyDescent="0.2">
      <c r="A37" t="s">
        <v>2</v>
      </c>
      <c r="B37" t="s">
        <v>3</v>
      </c>
      <c r="D37" s="54" t="s">
        <v>89</v>
      </c>
    </row>
    <row r="38" spans="1:15" x14ac:dyDescent="0.2">
      <c r="A38" t="s">
        <v>8</v>
      </c>
      <c r="B38" t="s">
        <v>9</v>
      </c>
      <c r="D38" s="54" t="s">
        <v>88</v>
      </c>
    </row>
    <row r="39" spans="1:15" x14ac:dyDescent="0.2">
      <c r="A39" t="s">
        <v>17</v>
      </c>
      <c r="B39" t="s">
        <v>13</v>
      </c>
      <c r="D39" s="6" t="s">
        <v>90</v>
      </c>
    </row>
    <row r="40" spans="1:15" x14ac:dyDescent="0.2">
      <c r="A40" t="s">
        <v>15</v>
      </c>
      <c r="B40" t="s">
        <v>16</v>
      </c>
    </row>
    <row r="41" spans="1:15" x14ac:dyDescent="0.2">
      <c r="A41" t="s">
        <v>18</v>
      </c>
      <c r="B41" t="s">
        <v>19</v>
      </c>
    </row>
    <row r="42" spans="1:15" x14ac:dyDescent="0.2">
      <c r="A42" t="s">
        <v>21</v>
      </c>
      <c r="B42" t="s">
        <v>22</v>
      </c>
    </row>
    <row r="43" spans="1:15" x14ac:dyDescent="0.2">
      <c r="A43" t="s">
        <v>20</v>
      </c>
      <c r="B43" t="s">
        <v>23</v>
      </c>
    </row>
    <row r="44" spans="1:15" x14ac:dyDescent="0.2">
      <c r="A44" t="s">
        <v>14</v>
      </c>
      <c r="B44" t="s">
        <v>24</v>
      </c>
    </row>
    <row r="45" spans="1:15" x14ac:dyDescent="0.2">
      <c r="A45" t="s">
        <v>25</v>
      </c>
      <c r="B45" t="s">
        <v>26</v>
      </c>
    </row>
    <row r="46" spans="1:15" x14ac:dyDescent="0.2">
      <c r="A46" t="s">
        <v>104</v>
      </c>
      <c r="B46" t="s">
        <v>27</v>
      </c>
    </row>
    <row r="47" spans="1:15" x14ac:dyDescent="0.2">
      <c r="B47" t="s">
        <v>28</v>
      </c>
    </row>
    <row r="48" spans="1:15" x14ac:dyDescent="0.2">
      <c r="B48" t="s">
        <v>29</v>
      </c>
    </row>
    <row r="49" spans="1:9" x14ac:dyDescent="0.2">
      <c r="B49" t="s">
        <v>104</v>
      </c>
    </row>
    <row r="51" spans="1:9" x14ac:dyDescent="0.2">
      <c r="A51" t="s">
        <v>4</v>
      </c>
      <c r="B51" t="s">
        <v>30</v>
      </c>
      <c r="C51" t="s">
        <v>31</v>
      </c>
      <c r="D51" t="s">
        <v>32</v>
      </c>
      <c r="E51" t="s">
        <v>7</v>
      </c>
    </row>
    <row r="52" spans="1:9" x14ac:dyDescent="0.2">
      <c r="A52" t="s">
        <v>33</v>
      </c>
      <c r="B52">
        <v>15</v>
      </c>
      <c r="C52">
        <v>9</v>
      </c>
      <c r="D52">
        <v>7</v>
      </c>
      <c r="E52">
        <v>2.09</v>
      </c>
      <c r="G52" s="1" t="s">
        <v>123</v>
      </c>
    </row>
    <row r="53" spans="1:9" x14ac:dyDescent="0.2">
      <c r="A53" t="s">
        <v>34</v>
      </c>
      <c r="B53">
        <v>9</v>
      </c>
      <c r="C53">
        <v>9</v>
      </c>
      <c r="D53">
        <v>7</v>
      </c>
      <c r="E53">
        <v>2.09</v>
      </c>
      <c r="G53" s="1" t="s">
        <v>123</v>
      </c>
    </row>
    <row r="54" spans="1:9" x14ac:dyDescent="0.2">
      <c r="I54" s="4"/>
    </row>
  </sheetData>
  <mergeCells count="2">
    <mergeCell ref="B1:F1"/>
    <mergeCell ref="H1:L1"/>
  </mergeCells>
  <pageMargins left="0.7" right="0.7" top="0.78740157499999996" bottom="0.78740157499999996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A8A6FB47-435B-43BE-A49E-D730A8853A97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Info</vt:lpstr>
      <vt:lpstr>Übersicht</vt:lpstr>
      <vt:lpstr>Hinfahrt</vt:lpstr>
      <vt:lpstr>Rückfahrt</vt:lpstr>
      <vt:lpstr>Backend (nicht ändern)</vt:lpstr>
      <vt:lpstr>Hinfahrt!Druckbereich</vt:lpstr>
      <vt:lpstr>Info!Druckbereich</vt:lpstr>
      <vt:lpstr>Rückfahrt!Druckbereich</vt:lpstr>
      <vt:lpstr>Übersicht!Druckbereich</vt:lpstr>
    </vt:vector>
  </TitlesOfParts>
  <Company>VMV Verkehrsgesellschaft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Hellmer, Eve-Marie</dc:creator>
  <cp:lastModifiedBy>Hellmer, Eve-Marie</cp:lastModifiedBy>
  <cp:lastPrinted>2023-02-03T07:08:02Z</cp:lastPrinted>
  <dcterms:created xsi:type="dcterms:W3CDTF">2000-11-28T12:05:53Z</dcterms:created>
  <dcterms:modified xsi:type="dcterms:W3CDTF">2024-09-19T09:44:45Z</dcterms:modified>
</cp:coreProperties>
</file>